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sarin.Jiamtong\Documents\Travel\Italy 2015\"/>
    </mc:Choice>
  </mc:AlternateContent>
  <bookViews>
    <workbookView xWindow="480" yWindow="516" windowWidth="18192" windowHeight="7632" tabRatio="762"/>
  </bookViews>
  <sheets>
    <sheet name="timetable" sheetId="1" r:id="rId1"/>
    <sheet name="Info" sheetId="2" r:id="rId2"/>
    <sheet name="Hotel (real)" sheetId="7" r:id="rId3"/>
    <sheet name="Milan" sheetId="14" r:id="rId4"/>
    <sheet name="Manarola" sheetId="15" r:id="rId5"/>
    <sheet name="Florence" sheetId="4" r:id="rId6"/>
    <sheet name="Rome" sheetId="5" r:id="rId7"/>
    <sheet name="Dubrovnik" sheetId="16" r:id="rId8"/>
    <sheet name="Split" sheetId="9" r:id="rId9"/>
    <sheet name="Plitvice" sheetId="18" r:id="rId10"/>
    <sheet name="Zagreb" sheetId="8" r:id="rId11"/>
    <sheet name="plan for visa" sheetId="10" r:id="rId12"/>
    <sheet name="Budget (real)" sheetId="13" r:id="rId13"/>
  </sheets>
  <definedNames>
    <definedName name="_xlnm.Print_Area" localSheetId="12">'Budget (real)'!$A$1:$I$36</definedName>
    <definedName name="_xlnm.Print_Area" localSheetId="7">Dubrovnik!$A$1:$M$29</definedName>
    <definedName name="_xlnm.Print_Area" localSheetId="6">Rome!$A$1:$O$187</definedName>
    <definedName name="_xlnm.Print_Titles" localSheetId="11">'plan for visa'!$1:$2</definedName>
  </definedNames>
  <calcPr calcId="152511"/>
</workbook>
</file>

<file path=xl/calcChain.xml><?xml version="1.0" encoding="utf-8"?>
<calcChain xmlns="http://schemas.openxmlformats.org/spreadsheetml/2006/main">
  <c r="D28" i="16" l="1"/>
  <c r="D17" i="16"/>
  <c r="D4" i="16"/>
  <c r="C18" i="9"/>
  <c r="H24" i="13" l="1"/>
  <c r="H23" i="13"/>
  <c r="H26" i="13" l="1"/>
  <c r="D44" i="5"/>
  <c r="D45" i="5"/>
  <c r="D25" i="4"/>
  <c r="C30" i="15"/>
  <c r="C31" i="15"/>
  <c r="D37" i="14"/>
  <c r="H36" i="13" l="1"/>
  <c r="H2" i="7" l="1"/>
  <c r="H12" i="13" s="1"/>
  <c r="E12" i="13" s="1"/>
  <c r="H16" i="7"/>
  <c r="K20" i="13" l="1"/>
  <c r="D15" i="4"/>
  <c r="D14" i="4"/>
  <c r="D25" i="14"/>
  <c r="D36" i="14" s="1"/>
  <c r="G5" i="18"/>
  <c r="G4" i="18"/>
  <c r="C5" i="18" s="1"/>
  <c r="C16" i="18" s="1"/>
  <c r="G25" i="13"/>
  <c r="G22" i="13"/>
  <c r="J4" i="13"/>
  <c r="L3" i="13"/>
  <c r="L2" i="13"/>
  <c r="B30" i="13"/>
  <c r="G35" i="13"/>
  <c r="B26" i="13"/>
  <c r="B25" i="13"/>
  <c r="B24" i="13"/>
  <c r="D24" i="4" l="1"/>
  <c r="H33" i="13" s="1"/>
  <c r="L4" i="13"/>
  <c r="K4" i="13" s="1"/>
  <c r="H2" i="13" s="1"/>
  <c r="J5" i="13"/>
  <c r="H30" i="13"/>
  <c r="H31" i="13"/>
  <c r="H29" i="13"/>
  <c r="B31" i="13"/>
  <c r="E19" i="13"/>
  <c r="H18" i="13"/>
  <c r="E18" i="13" s="1"/>
  <c r="H17" i="13"/>
  <c r="E17" i="13" s="1"/>
  <c r="H16" i="13"/>
  <c r="H15" i="13"/>
  <c r="H14" i="13"/>
  <c r="E14" i="13" s="1"/>
  <c r="H13" i="13"/>
  <c r="E13" i="13" s="1"/>
  <c r="C18" i="13"/>
  <c r="C19" i="13"/>
  <c r="C17" i="13"/>
  <c r="C16" i="13"/>
  <c r="C15" i="13"/>
  <c r="C14" i="13"/>
  <c r="C13" i="13"/>
  <c r="B18" i="13"/>
  <c r="B17" i="13"/>
  <c r="B16" i="13"/>
  <c r="B15" i="13"/>
  <c r="B14" i="13"/>
  <c r="B13" i="13"/>
  <c r="B29" i="13"/>
  <c r="H28" i="13"/>
  <c r="G28" i="13" s="1"/>
  <c r="B28" i="13"/>
  <c r="H27" i="13"/>
  <c r="G27" i="13" s="1"/>
  <c r="B27" i="13"/>
  <c r="B23" i="13"/>
  <c r="G9" i="13"/>
  <c r="G24" i="13" l="1"/>
  <c r="H35" i="13"/>
  <c r="G16" i="13"/>
  <c r="H9" i="13"/>
  <c r="H8" i="13" s="1"/>
  <c r="H4" i="13" s="1"/>
  <c r="G30" i="13"/>
  <c r="G23" i="13"/>
  <c r="G31" i="13"/>
  <c r="G36" i="13"/>
  <c r="G33" i="13"/>
  <c r="G12" i="13"/>
  <c r="G29" i="13"/>
  <c r="G26" i="13"/>
  <c r="E15" i="13"/>
  <c r="G15" i="13"/>
  <c r="G5" i="13" s="1"/>
  <c r="E16" i="13"/>
  <c r="G19" i="13"/>
  <c r="G18" i="13"/>
  <c r="G14" i="13"/>
  <c r="G13" i="13"/>
  <c r="G17" i="13"/>
  <c r="H5" i="13" l="1"/>
  <c r="H6" i="13" s="1"/>
  <c r="G8" i="13"/>
  <c r="G4" i="13" s="1"/>
  <c r="G6" i="13" s="1"/>
</calcChain>
</file>

<file path=xl/sharedStrings.xml><?xml version="1.0" encoding="utf-8"?>
<sst xmlns="http://schemas.openxmlformats.org/spreadsheetml/2006/main" count="643" uniqueCount="426">
  <si>
    <t>Sat</t>
  </si>
  <si>
    <t>Sun</t>
  </si>
  <si>
    <t>Mon</t>
  </si>
  <si>
    <t>Tue</t>
  </si>
  <si>
    <t>Wed</t>
  </si>
  <si>
    <t>Thu</t>
  </si>
  <si>
    <t>Fri</t>
  </si>
  <si>
    <t>QR218 (12:55)</t>
  </si>
  <si>
    <t>19:15 Doha</t>
  </si>
  <si>
    <t>QR822 (20:45 Doha)</t>
  </si>
  <si>
    <t>7:35 BKK</t>
  </si>
  <si>
    <t>VY6737 (10:00 FCO Rome)</t>
  </si>
  <si>
    <t>Stay</t>
  </si>
  <si>
    <t>Rome</t>
  </si>
  <si>
    <t>Florence</t>
  </si>
  <si>
    <t>http://pantip.com/topic/31683447</t>
  </si>
  <si>
    <t>Coffee blend</t>
  </si>
  <si>
    <t>http://pantip.com/topic/30201953</t>
  </si>
  <si>
    <t>มิลาน</t>
  </si>
  <si>
    <t>ช้างน้อย</t>
  </si>
  <si>
    <t>Milan</t>
  </si>
  <si>
    <t>http://www.italylogue.com/planning-a-trip/how-to-get-from-the-cinque-terre-to-milan.html</t>
  </si>
  <si>
    <t>Cinque Terre</t>
  </si>
  <si>
    <t>Manarola</t>
  </si>
  <si>
    <t>Train</t>
  </si>
  <si>
    <t>https://cart.italiarail.com/tickets/TrainSchedules.aspx?Aff=BNUS&amp;pd_id=4479</t>
  </si>
  <si>
    <t>Train booking</t>
  </si>
  <si>
    <t>Milan duomo</t>
  </si>
  <si>
    <t>ห้างตรงข้าม duomo</t>
  </si>
  <si>
    <t>http://2g.pantip.com/cafe/blueplanet/topic/E10634985/E10634985.html</t>
  </si>
  <si>
    <t>IndyLand</t>
  </si>
  <si>
    <t>จัตุรัส Piazzale Michelangelo (ชมวิวเมือง) นั่งรถเมล์ไป</t>
  </si>
  <si>
    <t>สำหรับการขึ้นรถเมล์ไปยัง Piazzale Michelangelo นั้นให้เริ่มจากสถานีรถไฟ Firenze S.M.N. (สถานีรถไฟกลางเมืองฟลอเรนส์) โดยนั่งสาย 12 หรือ 13 ก็ได้ครับ ราคาค่ารถบัสที่ Florence ก็แสนจะถูก ราคาเพียง 1.20 € เท่านั้น (ซื้อที่ร้านบุหรี่ข้างสถานีรถไฟก่อนขึ้นรถก็ได้นะครับ เพราะถ้าไปจ่ายบนรถจะโดนค่ารถเป็น 2 €)</t>
  </si>
  <si>
    <t>Duomo</t>
  </si>
  <si>
    <t>สะพาน Vecchio</t>
  </si>
  <si>
    <t>http://pantip.com/topic/31766810</t>
  </si>
  <si>
    <t>florence</t>
  </si>
  <si>
    <t>Pisa</t>
  </si>
  <si>
    <t>duomo</t>
  </si>
  <si>
    <t xml:space="preserve">Piazzale Michelangelo </t>
  </si>
  <si>
    <t>Zagreb</t>
  </si>
  <si>
    <t>DBV</t>
  </si>
  <si>
    <t>http://pantip.com/topic/32281092</t>
  </si>
  <si>
    <t>Plitvice</t>
  </si>
  <si>
    <t>http://pantip.com/topic/31720078</t>
  </si>
  <si>
    <t>Dubrovnik</t>
  </si>
  <si>
    <t>Zadar</t>
  </si>
  <si>
    <t>http://pantip.com/topic/31742413</t>
  </si>
  <si>
    <t>Italy</t>
  </si>
  <si>
    <t>Croatia</t>
  </si>
  <si>
    <t>http://pantip.com/topic/32346791</t>
  </si>
  <si>
    <t>Split</t>
  </si>
  <si>
    <t>http://pantip.com/topic/30340498</t>
  </si>
  <si>
    <t>http://pantip.com/topic/30365736</t>
  </si>
  <si>
    <t>Date</t>
  </si>
  <si>
    <t>City</t>
  </si>
  <si>
    <t>Hotel</t>
  </si>
  <si>
    <t>Hotel Ca D'Andrean</t>
  </si>
  <si>
    <t>Via A. Discocolo, 101, 19010 Manarola, Italy</t>
  </si>
  <si>
    <t>Address</t>
  </si>
  <si>
    <t>Tel</t>
  </si>
  <si>
    <t>Email</t>
  </si>
  <si>
    <t>Booking channel</t>
  </si>
  <si>
    <t>Condition</t>
  </si>
  <si>
    <t>free cancellation by 31 Mar 15</t>
  </si>
  <si>
    <t>Price (Euro)</t>
  </si>
  <si>
    <t>Booking.com</t>
  </si>
  <si>
    <t>B&amp;B Residenza le Fonticine</t>
  </si>
  <si>
    <t>Via Nazionale 17 nero/black
Centro Storico
Firenze, 50123</t>
  </si>
  <si>
    <t>+390552741141</t>
  </si>
  <si>
    <t>Vatican Monnalisa</t>
  </si>
  <si>
    <t>Via Otranto 12
Vaticano Prati
Roma, 00192</t>
  </si>
  <si>
    <t>Non cancellable</t>
  </si>
  <si>
    <t>+390637516053</t>
  </si>
  <si>
    <t>http://board.trekkingthai.com/board/show.php?forum_id=2&amp;topic_no=231464&amp;topic_id=234518</t>
  </si>
  <si>
    <t>10 days</t>
  </si>
  <si>
    <t xml:space="preserve">Upper town </t>
  </si>
  <si>
    <t>St. Mark cathedral*</t>
  </si>
  <si>
    <t>http://pantip.com/topic/32184846</t>
  </si>
  <si>
    <t>Hvar</t>
  </si>
  <si>
    <t>http://topicstock.pantip.com/blueplanet/topicstock/2011/05/E10558446/E10558446.html</t>
  </si>
  <si>
    <t>8 days</t>
  </si>
  <si>
    <t>http://www.lonelyplanet.com/croatia/tours/history-culture/croatia-adventure-zagreb-dubrovnik</t>
  </si>
  <si>
    <t>7 days</t>
  </si>
  <si>
    <t>Apartments Zoro</t>
  </si>
  <si>
    <t>Breakfast</t>
  </si>
  <si>
    <t>No</t>
  </si>
  <si>
    <t>free cancellation by 3 April 15</t>
  </si>
  <si>
    <t xml:space="preserve"> Za Rokom 11, Old Town, 20000 Dubrovnik, Croatia</t>
  </si>
  <si>
    <t>+385915455147</t>
  </si>
  <si>
    <t>Yes</t>
  </si>
  <si>
    <t>http://topicstock.pantip.com/blueplanet/topicstock/2012/11/E12966310/E12966310.html</t>
  </si>
  <si>
    <t>http://pantip.com/topic/31079580</t>
  </si>
  <si>
    <t>http://topicstock.pantip.com/blueplanet/topicstock/2012/11/E12889307/E12889307.html</t>
  </si>
  <si>
    <t>Slovenia</t>
  </si>
  <si>
    <t>Slovenia - plitvice</t>
  </si>
  <si>
    <t>http://pantip.com/topic/30907618</t>
  </si>
  <si>
    <t>Day</t>
  </si>
  <si>
    <t>Time</t>
  </si>
  <si>
    <t>Program</t>
  </si>
  <si>
    <t>QR833 depart from BKK</t>
  </si>
  <si>
    <t>Doha transit</t>
  </si>
  <si>
    <t>QR123 Depart from Doha</t>
  </si>
  <si>
    <t>Arrive Milano</t>
  </si>
  <si>
    <t xml:space="preserve">Deposit luggage at train station </t>
  </si>
  <si>
    <t>Milano sightseeing</t>
  </si>
  <si>
    <t>Depart Milano by train</t>
  </si>
  <si>
    <t>Arrive Manarola</t>
  </si>
  <si>
    <t>Cinque Terre sight seeing</t>
  </si>
  <si>
    <t>train to Manarola 12:10 - 15:35</t>
  </si>
  <si>
    <t>Train To Pisa 12:30 to 13:55</t>
  </si>
  <si>
    <t>Transport</t>
  </si>
  <si>
    <t xml:space="preserve">Train </t>
  </si>
  <si>
    <t>Depart Manarola</t>
  </si>
  <si>
    <t>Arrive Firenze</t>
  </si>
  <si>
    <t>Florence Sightseeing</t>
  </si>
  <si>
    <t>Depart Firenze</t>
  </si>
  <si>
    <t>Arrive Roma</t>
  </si>
  <si>
    <t>Rome Sightseeing</t>
  </si>
  <si>
    <t>Plane</t>
  </si>
  <si>
    <t>Milano - Manarola</t>
  </si>
  <si>
    <t>Cinque Terre - Firenze</t>
  </si>
  <si>
    <t>Florence - Rome</t>
  </si>
  <si>
    <t>Rome - Dubrovnik</t>
  </si>
  <si>
    <t>Arrive Dubrovnik</t>
  </si>
  <si>
    <t>Dubrovnik sightseeing</t>
  </si>
  <si>
    <t>Dubrovnik - Split</t>
  </si>
  <si>
    <t>Bus</t>
  </si>
  <si>
    <t>Depart from Dubrovnik</t>
  </si>
  <si>
    <t>Arrive Split</t>
  </si>
  <si>
    <t xml:space="preserve"> Palace Judita Heritage Hotel</t>
  </si>
  <si>
    <t>free cancellation by 5 April 15</t>
  </si>
  <si>
    <t>Split - Trogir - Ljubjana (Slovenia)</t>
  </si>
  <si>
    <t>Take day trip to Trogir</t>
  </si>
  <si>
    <t>Take bus to Ljubjana</t>
  </si>
  <si>
    <t>Hotel Jezero</t>
  </si>
  <si>
    <t>Plitvička Jezera, 53231</t>
  </si>
  <si>
    <t xml:space="preserve"> +38553751832 </t>
  </si>
  <si>
    <t>free cancellation by 12 April 15</t>
  </si>
  <si>
    <t xml:space="preserve"> Rooms Zagreb 17 </t>
  </si>
  <si>
    <t>Radićeva 22
Zagreb, 10000</t>
  </si>
  <si>
    <t xml:space="preserve">+385911700170 </t>
  </si>
  <si>
    <t>Arrive Ljubjana</t>
  </si>
  <si>
    <t>overnight bus (no hotel needed)</t>
  </si>
  <si>
    <t>Ljubjana sightseeing</t>
  </si>
  <si>
    <t xml:space="preserve"> </t>
  </si>
  <si>
    <t>Depart from Ljubjana</t>
  </si>
  <si>
    <t>Arrive Zagreb</t>
  </si>
  <si>
    <t xml:space="preserve">  Rooms Zagreb 17 </t>
  </si>
  <si>
    <t>Ljubjana - Zagreb</t>
  </si>
  <si>
    <t>Day trip to Bled</t>
  </si>
  <si>
    <t>Day trip to Plitvice</t>
  </si>
  <si>
    <t>Zagreb - Plitvice - Zagreb</t>
  </si>
  <si>
    <t>Ljubjana-Bled-Ljubjana</t>
  </si>
  <si>
    <t>Depart from Zagreb (Flight QR218)</t>
  </si>
  <si>
    <t>Zagreb-Bangkok</t>
  </si>
  <si>
    <t>Transit at Doha</t>
  </si>
  <si>
    <t>Depart from Doha (Flight QR822)</t>
  </si>
  <si>
    <t>Arrive Bangkok</t>
  </si>
  <si>
    <t>Travel itinerary: Italy - Croatia - Slovenia (4-18 April 2015)</t>
  </si>
  <si>
    <t>THB</t>
  </si>
  <si>
    <t>Eur</t>
  </si>
  <si>
    <t>Total</t>
  </si>
  <si>
    <t xml:space="preserve">Air ticket </t>
  </si>
  <si>
    <t>From</t>
  </si>
  <si>
    <t>To</t>
  </si>
  <si>
    <t>In-city transport</t>
  </si>
  <si>
    <t>Meal</t>
  </si>
  <si>
    <t>BKK-Milan / Zagreb-BKK</t>
  </si>
  <si>
    <t>paid</t>
  </si>
  <si>
    <t>Paid</t>
  </si>
  <si>
    <t>estimate</t>
  </si>
  <si>
    <t>exchange rate THB/EUR</t>
  </si>
  <si>
    <t>Total per head</t>
  </si>
  <si>
    <t>Budget for trip</t>
  </si>
  <si>
    <t>Remaining</t>
  </si>
  <si>
    <t>per night</t>
  </si>
  <si>
    <t>night</t>
  </si>
  <si>
    <t>Accomodation</t>
  </si>
  <si>
    <t>Entrance Tickets</t>
  </si>
  <si>
    <t>HRK</t>
  </si>
  <si>
    <t>Euro</t>
  </si>
  <si>
    <t>La Spezia</t>
  </si>
  <si>
    <t>landed</t>
  </si>
  <si>
    <t xml:space="preserve">จากสถานี Centrale นั่งสายสีเหลืองไปอีก 4 สถานี เพื่อไปยัง Duomo  </t>
  </si>
  <si>
    <t xml:space="preserve">แรกจะซื้อตั๋วรถไฟจากเครื่องขายตั๋ว แต่มีคนยิปซีเดินไปมาแถวนั้น เริ่มเห็นแววไม่ปลอดภัย ก็เลยไปซื้อตั๋วจากร้าน Tabacchi (ร้านขายบุหรี่) แทน ซึ่งมันไม่ได้ขายแต่บุหรี่ แต่จะขายพวกตั๋วรถต่างๆด้วย
ค่ารถไฟ metro ในมิลาน 1.5 ยูโร นั่งได้ 90 นาที ถ้าซื้อตั๋ววันก็ราคา 4.5 ยูโรครับ
 </t>
  </si>
  <si>
    <t>ค่าเข้าฟรี ขึ้นลิฟท์ 7 Euro (ที่ขายตั๋วกับลิฟท์อยู่คนละด้าน)</t>
  </si>
  <si>
    <t xml:space="preserve">Galleria Vittorio Emanuele II </t>
  </si>
  <si>
    <t>เป็นห้างที่สวยมาก</t>
  </si>
  <si>
    <t>Arrive La Spezia</t>
  </si>
  <si>
    <t>ขึ้นรถไฟไป Manarola เที่ยว 15:27</t>
  </si>
  <si>
    <t>นั่งรถไฟจากสนามบินมายัง Milano Centrale 
นั่งสาย Malpensa Aeroporto - Milano Centrale ราคา 12 Euro มีทุกชม. (ควรให้ทันรอบ 6:43 ถ้าไม่ทัน ไปขึ้นรถบัส ออกทุก 20 นาที มีขายตั๋วทั้งข้างในและนอกสนามบิน (ออกมาเลี้ยวซ้าย))</t>
  </si>
  <si>
    <t>จากสถานีรถไฟ เดิน 500 เมตร ถึงโรงแรม</t>
  </si>
  <si>
    <t>เมือง Manalora วิวที่สวยที่สุดเราว่าอยู่ตรงมุมที่มองจากสุสานบนเขานะคะ</t>
  </si>
  <si>
    <t>อย่าลืมขึ้นไป เก็บภาพช่วงแสงเย็นค่ะ</t>
  </si>
  <si>
    <t>ส่วนร้านอาหารที่ห้ามพลาดขอแนะนำ http://www.trattoriabilly.com/</t>
  </si>
  <si>
    <t>อาหารอร่อย วิวดี ราคาไม่เว่อค่ะ</t>
  </si>
  <si>
    <t>แนะนำให้จองก่อนนะคะ โดยเฉพาะถ้าอยากนั่งระเบียง </t>
  </si>
  <si>
    <t>ลองเช็คเวลาพระอาทิตย์ตกช่วงที่ไปแล้วโทรไปจองล่วงหน้าซัก2วันค่ะ</t>
  </si>
  <si>
    <r>
      <t> Firenze S. M. Novella (time: 13:04); </t>
    </r>
    <r>
      <rPr>
        <b/>
        <sz val="9"/>
        <color rgb="FF575757"/>
        <rFont val="Arial"/>
        <family val="2"/>
      </rPr>
      <t>Arrival</t>
    </r>
    <r>
      <rPr>
        <sz val="9"/>
        <color rgb="FF575757"/>
        <rFont val="Arial"/>
        <family val="2"/>
      </rPr>
      <t>: Roma Termini (time: 14:35)</t>
    </r>
  </si>
  <si>
    <t>Arrive Roma Termini</t>
  </si>
  <si>
    <t>Rome FCO (depart)</t>
  </si>
  <si>
    <t>http://helloneung.blogspot.com/2014/04/1-italy.html</t>
  </si>
  <si>
    <t>prep</t>
  </si>
  <si>
    <t>http://topicstock.pantip.com/blueplanet/topicstock/2010/10/E9852724/E9852724.html</t>
  </si>
  <si>
    <t>vatican</t>
  </si>
  <si>
    <t>http://topicstock.pantip.com/blueplanet/topicstock/2012/03/E11854466/E11854466.html</t>
  </si>
  <si>
    <t>Basilica of St. John Lateran, Piazza di San Giovanni in Laterano, 4, Roma, Italy</t>
  </si>
  <si>
    <t>The Papal Basilica of Santa Maria Maggiore, Piazza di S. Maria Maggiore, 42, 00100 Roma RM, Italy</t>
  </si>
  <si>
    <t>Santa Maria della Vittoria Church, Via 20 Settembre, 17, 00187 Roma, Italy</t>
  </si>
  <si>
    <t>Santa Maria del Popolo (อยู่ที่ Piazza del popolo)</t>
  </si>
  <si>
    <t>Piazza del popolo (should go after 5pm)</t>
  </si>
  <si>
    <t>Spanish step</t>
  </si>
  <si>
    <t>Check-in</t>
  </si>
  <si>
    <t>https://goo.gl/maps/nvMlh</t>
  </si>
  <si>
    <t>Trevi fountain</t>
  </si>
  <si>
    <t>7:00-12:00, 16:00-19:00</t>
  </si>
  <si>
    <t>Villa Boghese ขึ้นไปเป็นจุดชมวิว ไม่ต้องเข้า museum</t>
  </si>
  <si>
    <t>ถ้ามีเวลาค่อยไป</t>
  </si>
  <si>
    <t xml:space="preserve">Palatine Hill, </t>
  </si>
  <si>
    <t>Roman Forum</t>
  </si>
  <si>
    <t>Colosseum,</t>
  </si>
  <si>
    <t xml:space="preserve">Arch of Constantine, </t>
  </si>
  <si>
    <t xml:space="preserve">Palazzo Valentini, </t>
  </si>
  <si>
    <t>Marcello Theater,</t>
  </si>
  <si>
    <t>San Crisogono, Piazza Sidney Sonnino</t>
  </si>
  <si>
    <t>St Maria in Trastevere Basilica,</t>
  </si>
  <si>
    <t xml:space="preserve">St. Peter's Basilica, </t>
  </si>
  <si>
    <t xml:space="preserve">Vatican Museum, </t>
  </si>
  <si>
    <t xml:space="preserve">Castel Sant' Angelo, </t>
  </si>
  <si>
    <t>Piazza Navona</t>
  </si>
  <si>
    <t>Patheon</t>
  </si>
  <si>
    <t>https://goo.gl/maps/8MubR</t>
  </si>
  <si>
    <t>Altar of the Fatherland, Piazza Venezia ( II Vittoriano)</t>
  </si>
  <si>
    <t>Isola Tiberina</t>
  </si>
  <si>
    <t>https://goo.gl/maps/46js6</t>
  </si>
  <si>
    <t>Dinner: Ristorante San Cosimato</t>
  </si>
  <si>
    <t xml:space="preserve">Lunch: </t>
  </si>
  <si>
    <t>book ticket in advance + should visit in the afternoon</t>
  </si>
  <si>
    <t>or La Fraschetta</t>
  </si>
  <si>
    <t>ไม่ต้องเดินขึ้นโดม ไปขึ้นหอนาฬิกา Campanile  แทน 
หอระฆัง กัมปานีเล ทางด้านข้างของดูโอโม
มีบันได 414 ขั้นพาขึ้นไปชมยอดโดมกับหลังคาของเมืองฟลอเรนซ์
ค่าขึ้น 6 ยูโรครับ</t>
  </si>
  <si>
    <t>Open from 10am - 5pm
Thursdays: 10am - 4/5pm (depends on season)
Saturdays: 10am - 4:45pm
Sundays and religious holidays: 1:30 - 4:45pm
Holy week - Holy Thursday: 12:30 - 4:30pm
Good Friday: 10:30am - 4:30pm
Holy Saturday: 11am - 4:45pm</t>
  </si>
  <si>
    <t>arrive</t>
  </si>
  <si>
    <t xml:space="preserve">walk to B&amp;B </t>
  </si>
  <si>
    <t>Spumantino Verrazzano</t>
  </si>
  <si>
    <t>wine bar</t>
  </si>
  <si>
    <t>https://goo.gl/maps/aw9Oa</t>
  </si>
  <si>
    <t>เดินเล่น Duomo / Vecchio</t>
  </si>
  <si>
    <t>day 2</t>
  </si>
  <si>
    <t>Dinner</t>
  </si>
  <si>
    <t>Day 3</t>
  </si>
  <si>
    <t>เดินเล่น เก็บตก</t>
  </si>
  <si>
    <t>The Basilica of San Miniato al Monte</t>
  </si>
  <si>
    <t>Piazza della Signoria</t>
  </si>
  <si>
    <t>Opera</t>
  </si>
  <si>
    <t>http://www.concertoclassico.info/</t>
  </si>
  <si>
    <t>walk and walk</t>
  </si>
  <si>
    <t>Arrive</t>
  </si>
  <si>
    <t>https://goo.gl/maps/u7Xa9</t>
  </si>
  <si>
    <t>Mercato Centrale (2nd flr - food)</t>
  </si>
  <si>
    <t>Check out</t>
  </si>
  <si>
    <t>Check-in Apartments Zoro</t>
  </si>
  <si>
    <t>After picking up your luggage step outside of the arrival terminal and the Airport Shuttle Bus will be parked alongside the building. It leaves the airport after most or all passengers have cleared the arrivals area. Tickets are bought on the bus, the cost of the airport transfer is 35 Kuna. After leaving Dubrovnik Airport it first stops at Pile Gate in front of Old Town Dubrovnik, continuing afterwards to the Main Bus Station in Gruž Port.</t>
  </si>
  <si>
    <t>Get off at Pile Gate</t>
  </si>
  <si>
    <t>walking around old town</t>
  </si>
  <si>
    <t>ancient wall</t>
  </si>
  <si>
    <t>cable car</t>
  </si>
  <si>
    <t>Lunch: Pizzeria Domenica, Za Rokom 2, Dubrovnik, Croatia</t>
  </si>
  <si>
    <t>Dinner: Dalmatino Konoba, Miha Pracata 6, Dubrovnik 20000, Croatia</t>
  </si>
  <si>
    <t>Dinner: Above 5 Restaurant (book in advance)</t>
  </si>
  <si>
    <t>Lunch: Konoba Pizzeria 'Peline'</t>
  </si>
  <si>
    <t xml:space="preserve">Bus Leave dubrovnik </t>
  </si>
  <si>
    <t>The Riva (Split's seafront promenade)</t>
  </si>
  <si>
    <t>Diocletian's Palace</t>
  </si>
  <si>
    <t>Trg Brace Radic (Fruit square)</t>
  </si>
  <si>
    <t>Full day Plitvice</t>
  </si>
  <si>
    <t>http://pantip.com/topic/31935136</t>
  </si>
  <si>
    <t>http://www.balkanviator.com/en/</t>
  </si>
  <si>
    <t>bus</t>
  </si>
  <si>
    <t>Split, Krka</t>
  </si>
  <si>
    <t xml:space="preserve">Luxury Rooms Lucija and Luka </t>
  </si>
  <si>
    <t>Narodni trg 10
Split, 21000</t>
  </si>
  <si>
    <t xml:space="preserve">+385917526027 </t>
  </si>
  <si>
    <t>Leave to Plitvice</t>
  </si>
  <si>
    <t>http://www.buscroatia.com/split-plitvice/</t>
  </si>
  <si>
    <t>http://www.vipnet.hr/tourist-offer/en/sim-card-tablet</t>
  </si>
  <si>
    <t>Sim card</t>
  </si>
  <si>
    <t>http://www.split-excursions.com/excursions/day-trips-to-national-parks-from-split/krka-waterfalls-sibenik-small-group-tour/#ITINERARY</t>
  </si>
  <si>
    <t>day trip to Trogir and Krka</t>
  </si>
  <si>
    <t xml:space="preserve">All day </t>
  </si>
  <si>
    <t>Catch bus to zagreb</t>
  </si>
  <si>
    <t>flight 12:55</t>
  </si>
  <si>
    <t>Airport</t>
  </si>
  <si>
    <t>จาก bus station นั่งรถราง เบอร์ 6 ไป 5 ป้าย ถึงจัตุรัส แล้วเดินเลี้ยวเข้าไปถนนที่มีตึกขาวๆ (ป้าย Allianz กับ Ericson ถ้ามันยังอยู่อะนะ) 300 เมตร ตึกอยู่ขวามือ เลขที่ 22
From the Bus station to the us, you can take the tram No. 6 to Črnomerec direction. 
The tram station is located in front of the Bus station. You should get off on the fifth station or tram stop named Trg Bana J. Jelačića- main square. Then you must go to the Radićeva street No.22</t>
  </si>
  <si>
    <t>Mirogoj Cemetery</t>
  </si>
  <si>
    <t>Tkalciceva</t>
  </si>
  <si>
    <t>Dolac market</t>
  </si>
  <si>
    <t xml:space="preserve">6.30am-3pm Mon-Fri, to 2pm Sat, to 1pm Sun
</t>
  </si>
  <si>
    <t>https://goo.gl/maps/m6j6W</t>
  </si>
  <si>
    <t>Lotrscak Tower</t>
  </si>
  <si>
    <t>นั่งรถเมล์สาย 106 จากฝั่งตรงข้ามCathedral of Zagreb</t>
  </si>
  <si>
    <t>Lower town (Donji grad)</t>
  </si>
  <si>
    <t>Cathedral of the Assumption (Cathedral of Zagreb)</t>
  </si>
  <si>
    <t>นั่งรถเมล์สาย 106 กลับมาลงที่เดิมแล้วเดินเล่น</t>
  </si>
  <si>
    <t>Vincek - Ilica</t>
  </si>
  <si>
    <t>ice cream</t>
  </si>
  <si>
    <t>ถ้ามีเวลาเหลือก็ไปสวน Zrinjevac</t>
  </si>
  <si>
    <t>Ticket price</t>
  </si>
  <si>
    <t>1 day</t>
  </si>
  <si>
    <t>2 days</t>
  </si>
  <si>
    <t>http://www.np-plitvicka-jezera.hr/en/plan-your-visit/</t>
  </si>
  <si>
    <t>ก่อนเดินทางเช็คเรื่องประตูที่เปิด และเวลาเปิดปิดอีกที</t>
  </si>
  <si>
    <t>Check-in Hotel Jezero</t>
  </si>
  <si>
    <t>Use entrance 2 แต่ถ้าปิด ก็ไปนั่งรถไฟที่ entrance1</t>
  </si>
  <si>
    <t xml:space="preserve">สิ่งที่ต้องเตรียมไว้ในเป้และไม่ควรพลาดสำหรับการเดินป่า
น้ำดื่มขวดเล็กหรือกลางไว้จิบระหว่างเดิน, แจ็คเกทหรือผ้าพันคอสำหรับใครที่มาช่วงหน้าหนาวหรือใบไม้ผลิ เพราะอากาศในอุทยานจะเย็นลงอีก 2-3 องศา , หมวก, ครีมกันแดดทามาเลยค่ะใครเดินป่าหน้าร้อน, ร้องเท้าแตะ(ใส่ขากลับหรือตอนอากาศเริ่มร้อน), ยาหม่อง เผื่อใครความดันต่ำอาจจะเวียนหัวได้, แซนวิช ห่อมาเลยค่ะ ใครที่ต้องเดินเส้นทางแบบ 3-4 ชั่วโมงขึ้นไป, ใส่ร้องเท้าหุ้มส้นหรือรองผ้าใบ แฟชั่นส้นสูงเก็บไว้ที่บ้านนะค่ะ และที่ขาดไม่ได้เลยคือกล้องถ่ายรูป 
</t>
  </si>
  <si>
    <t>มุมถ่ายภาพน่าสนใจ นอกเหนือจากมุมพาโนรามาเหนือเมืองและมุมจากบนกำแพงเมืองแล้ว ยังมีอีกหนึ่งมุมที่ไม่ควรพลาด คือ จากริมหาดด้านนอกตัวกำแพงเมืองไปทางฝั่งซ้าย (หันหน้าออกทะเล) นอกจากจะได้ภาพสวยๆแล้ว ยังได้เอาเท้าจุ่มทะเลอาดรีอาติกอีกด้วย</t>
  </si>
  <si>
    <t xml:space="preserve">ตั๋วรถเมล์ในเมืองราคา 12 คูนา (60 กว่าบาท) สามารถซื้อได้ที่ kiosk แต่ถ้าซื้อบนรถราคาจะสูงกว่า คือ 15 คูนา (เกือบ 80 บาท) ใช้ได้ 1 ชั่วโมง
 Dubrovnik Card ถือว่าเป็นตัวเลือกที่ประหยัด หนึ่งใบจะเข้าพิพิธภัณฑ์ได้ 5 แห่ง แกลลอรี่ 2 แห่ง ทัวร์เดินบนกำแพง และยังสามารถใช้บริการรถเมล์ได้ด้วย บัตรนี้มีทั้งแบบ 24 ชั่วโมง 3 วัน และหนึ่งสัปดาห์ ราคาก็แตกต่างกันไป แนะนำให้ซึ้อออนไลน์เพราะราคาจะถูกกว่า 10% ราคาเริ่มต้นอยู่ที่ราว 600 บาท </t>
  </si>
  <si>
    <t xml:space="preserve">ปัจจุบันรถรางแบ่งเป็น  Day trams (วิ่งตั้งแต่ ตีสี่ ถึง เที่ยงคืน) และ  Night trams (วิ่งตั้งแต่ เที่ยงคืน ถึง ตีสี่) 
Day trams มีรถรางวิ่งทุก 5-22 นาที แล้วแต่ว่าตอนนั้นเป็นชั่วโมงเร่งด่วนหรือไม่ มีผู้คนพลุกพล่านย่านนั้นเยอะรึเปล่า ขณะที่ Night trams วิ่งทุก 30 นาที
สำหรับราคาค่าตั๋วเป็นดังต่อไปนี้ คือ
•    8HRK   ถ้าซื้อจากtisakหรือแผงลอยใกล้ๆบริเวณสถานีรถไฟ ป้ายรถเมล์(16HRK สำหรับการขึ้น night tram) 
•    10HRK ถ้าซื้อจากคนขับรถรางโดยตรง (20HRK สำหรับการขึ้น night tram) 
•    25HRK สำหรับราคาตั๋ววัน ที่เหมาะกับนักท่องเที่ยวที่ต้องการเดินทางหลายต่อหลายครั้งภายในตัวเมือง
สำหรับตั๋วรถรางใช้ครั้งเดียว ไม่ว่าเราจะซื้อจากแม่ค้าตามแผงลอย หรือ จากคนขับรถ เราสามารถใช้เดินทางได้ในหนึ่งชั่วโมงครึ่ง แต่เราต้องเอาตั๋วเราไป validate โดยเอาตั๋วไปแสตมป์ในกล่องสีเหลืองที่จะเห็นได้ในรถรางให้เร็วที่สุด ไม่งั้นอาจถูกจับปรับได้
 </t>
  </si>
  <si>
    <t xml:space="preserve">นอนโรงแรมในอุทยาน เสียค่าเข้า 1 วัน อยู่ได้สองวัน </t>
  </si>
  <si>
    <t>อาหาร: ไก่ย่าง / ปลาเทราท์</t>
  </si>
  <si>
    <t>ชมวิวที่ ACI marina / marjan hill</t>
  </si>
  <si>
    <t>Ticket</t>
  </si>
  <si>
    <t>Fee</t>
  </si>
  <si>
    <t>Companile</t>
  </si>
  <si>
    <t>https://goo.gl/maps/90XTB</t>
  </si>
  <si>
    <t xml:space="preserve">ถ้ามีเวลาเหลือ เพราะว่าต้องนั่งรถเมล์ออกไปนอกเมือง </t>
  </si>
  <si>
    <t>Sundays: 8-19, Weekdays in winter: 7.00-13.00; 15.30-19.00. In Summer: 7.00-sunset. Between 7-8am, only side door is open.</t>
  </si>
  <si>
    <t>Cathedral and Pharmacy of Santa Maria Novella</t>
  </si>
  <si>
    <t>From Monday till Sunday 9:00am 8:00 pm
Free entry.</t>
  </si>
  <si>
    <t xml:space="preserve">weekdays from 7.15 to 12.30 / 16-19 
Friday-Saturday: 7.30 to 19 </t>
  </si>
  <si>
    <t>ซื้อ Roma Pass</t>
  </si>
  <si>
    <t>***Buy regional train ticket from La Spezia Centrale to Manarola</t>
  </si>
  <si>
    <t>TRAIN</t>
  </si>
  <si>
    <r>
      <t>Leonardo Express Train</t>
    </r>
    <r>
      <rPr>
        <sz val="10"/>
        <color rgb="FF333333"/>
        <rFont val="Arial"/>
        <family val="2"/>
      </rPr>
      <t>: </t>
    </r>
  </si>
  <si>
    <t xml:space="preserve"> From Termini Station every half hour (first departure at 5.35 am - last departure 10.35 pm); The Leonardo Express leaves from and arrives at platform 25. </t>
  </si>
  <si>
    <t>use Roma Pass</t>
  </si>
  <si>
    <t>Opening hours Open 8.30am until one hour before sunset, every day.
Ticket prices €12 (including a €3 exhibition charge) standard, €7.50 reduced rate.</t>
  </si>
  <si>
    <t>Open 9:00 to 18:30 Monday to Saturday, closes 13:00 Sundays</t>
  </si>
  <si>
    <t>เกาะกลางแม่น้ำ</t>
  </si>
  <si>
    <t>ดูได้แต่ข้างนอก</t>
  </si>
  <si>
    <t>7.30-11.30am and 4-7pm</t>
  </si>
  <si>
    <t>Daily 7:30am-8pm</t>
  </si>
  <si>
    <t>7:00 - 18:30</t>
  </si>
  <si>
    <t>9:00 - 19:00, admission 10.5</t>
  </si>
  <si>
    <t>Tickets</t>
  </si>
  <si>
    <t>QR833 (20:40 BKK)</t>
  </si>
  <si>
    <t>23:30 Doha</t>
  </si>
  <si>
    <t>QR123 (00:50 Doha)</t>
  </si>
  <si>
    <t>6:15 Milan</t>
  </si>
  <si>
    <t>Star Hotel Anderson</t>
  </si>
  <si>
    <t>Piazza Luigi di Savoia, 20, 20124 Milano</t>
  </si>
  <si>
    <t>+39 02 6690141</t>
  </si>
  <si>
    <t>anderson.mi@starhotels.it</t>
  </si>
  <si>
    <t>free cancellation by 2 Apr 15</t>
  </si>
  <si>
    <t xml:space="preserve">Our hotel is just 30m from the Central train station, in front of the Malpensa Express's Air Terminal and there are bus services to Linate aiport and Orio al Serio (Bergamo's Airport). </t>
  </si>
  <si>
    <t>StarHotel Anderson</t>
  </si>
  <si>
    <t>Go to Milano Centrale</t>
  </si>
  <si>
    <t>15:27 / 15:56 (for 5 April)</t>
  </si>
  <si>
    <t>lake como</t>
  </si>
  <si>
    <t>Lenno to Varenna ใช้เวลา 45 นาที</t>
  </si>
  <si>
    <t>นั่งเรือ Varenna - Bellagio มีทุกครึ่งชั่วโมง ใช้เวลาประมาณ 15 นาที</t>
  </si>
  <si>
    <t xml:space="preserve">**Buy ticket to Varenna-Esino มีทุกชั่วโมง  ใช้เวลา 1 ชั่วโมง, ซื้อตั๋วขากลับไว้เลย </t>
  </si>
  <si>
    <t xml:space="preserve">Train to Milan </t>
  </si>
  <si>
    <t>Day1: 4 April 15</t>
  </si>
  <si>
    <t>ถึงแล้วเดินไปซื้อตั๋วเรือ</t>
  </si>
  <si>
    <t xml:space="preserve">Bellagio &gt; เดินเล่น &gt; กินข้าว </t>
  </si>
  <si>
    <t xml:space="preserve">Bellagio to Lenno (13:30, 14:40)  ใช้เวลา 30 นาที </t>
  </si>
  <si>
    <t>***Buy sim card at TIM</t>
  </si>
  <si>
    <t>Day2: 5 April 15</t>
  </si>
  <si>
    <t>Drop bag</t>
  </si>
  <si>
    <t>VY6737 (6:55 FCO Rome)</t>
  </si>
  <si>
    <t>8:15 DBV</t>
  </si>
  <si>
    <t xml:space="preserve">Taxi </t>
  </si>
  <si>
    <t>La Spezia Centrale (time: 13:56); Arrival: Pisa Centrale (time: 14:51)</t>
  </si>
  <si>
    <t>There is a tunnel to reach manarola from train station. At the end of the tunnel, you go on the right and after 5 minutes, you find the hotel.</t>
  </si>
  <si>
    <t>Manarola train 12:27-12:40</t>
  </si>
  <si>
    <t>Day 1: 6 Apr</t>
  </si>
  <si>
    <t>Booked</t>
  </si>
  <si>
    <t>Train to La Spezia 12:10 - 15:21</t>
  </si>
  <si>
    <t>(option)</t>
  </si>
  <si>
    <t>Pisa Centrale to Firenze SMN (16:32, 16:54)</t>
  </si>
  <si>
    <t>info@cadandrean.it</t>
  </si>
  <si>
    <t>+39 0187 920040</t>
  </si>
  <si>
    <t>Take metro A direction Battistini (get off at Ottaviano - San Pietro). Exit at Viale Giulio Cesare, via Otranto is the first street on the right, we are at No.12 on the Feltrinelli bookshop</t>
  </si>
  <si>
    <t xml:space="preserve"> info@vaticanmonnalisa.com</t>
  </si>
  <si>
    <t>info@residenzalefonticine.it</t>
  </si>
  <si>
    <t>andrijabamba@yahoo.com</t>
  </si>
  <si>
    <t>info@sobezagreb17.com</t>
  </si>
  <si>
    <t>Payment</t>
  </si>
  <si>
    <t>Cash only</t>
  </si>
  <si>
    <t>info@np-plitvicka-jezera.hr</t>
  </si>
  <si>
    <r>
      <t>Leaning Tower </t>
    </r>
    <r>
      <rPr>
        <sz val="11"/>
        <color rgb="FF333333"/>
        <rFont val="Verdana"/>
        <family val="2"/>
      </rPr>
      <t>9 a.m. - 9 p.m.</t>
    </r>
  </si>
  <si>
    <t>Train to Varenna-Esino</t>
  </si>
  <si>
    <t>Boat to Bellagio</t>
  </si>
  <si>
    <t>Boat to Lenno</t>
  </si>
  <si>
    <t>Boat back to Varenna</t>
  </si>
  <si>
    <t>Back to Milan</t>
  </si>
  <si>
    <t>Deposit luggage at StarHotel Anderson</t>
  </si>
  <si>
    <t>Opera (opt)</t>
  </si>
  <si>
    <t>Train to Rome (13:04 - 14:35)</t>
  </si>
  <si>
    <t>check-in</t>
  </si>
  <si>
    <t xml:space="preserve">Villa Boghese (จุดชมวิว) </t>
  </si>
  <si>
    <t>Train To Florence</t>
  </si>
  <si>
    <t>Lunch: Arlu</t>
  </si>
  <si>
    <t xml:space="preserve">Lunch: Arlu </t>
  </si>
  <si>
    <t>หรือลองดูร้านอื่นๆบนถนน Borgo Pio</t>
  </si>
  <si>
    <t>Termini to Hotel</t>
  </si>
  <si>
    <t>9-Apr route</t>
  </si>
  <si>
    <t>10-Apr route</t>
  </si>
  <si>
    <t>10-Apr restaurant map</t>
  </si>
  <si>
    <t>Bus to Split</t>
  </si>
  <si>
    <t>มีรอบ 8:00 กับ 11:00 เดินทาง 4 ชั่วโมง</t>
  </si>
  <si>
    <t>Bus to Plitvice
10:15 - 14:45</t>
  </si>
  <si>
    <t>Bus to Zagreb 16:45 - 19:00</t>
  </si>
  <si>
    <t>Lobster</t>
  </si>
  <si>
    <t>Oyster</t>
  </si>
  <si>
    <t>Black risotto</t>
  </si>
  <si>
    <t>Truffle</t>
  </si>
  <si>
    <t>Grilled squid</t>
  </si>
  <si>
    <t>Buchara (Mussels in tomato sauce)</t>
  </si>
  <si>
    <t>Food</t>
  </si>
  <si>
    <t>travel</t>
  </si>
  <si>
    <t xml:space="preserve">1 April - 31 May: 8.00 am - 6.30 pm </t>
  </si>
  <si>
    <t>Dubrovnik cultural historical museum</t>
  </si>
  <si>
    <t>9.00 am - 6.00 pm, every day</t>
  </si>
  <si>
    <t>Day trip to Trogir - Krka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</si>
</sst>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_(* #,##0_);_(* \(#,##0\);_(* &quot;-&quot;??_);_(@_)"/>
    <numFmt numFmtId="166" formatCode="B1d\-mmm\-yy"/>
  </numFmts>
  <fonts count="21" x14ac:knownFonts="1">
    <font>
      <sz val="11"/>
      <color theme="1"/>
      <name val="Calibri"/>
      <family val="2"/>
      <scheme val="minor"/>
    </font>
    <font>
      <u/>
      <sz val="11"/>
      <color theme="10"/>
      <name val="Calibri"/>
      <family val="2"/>
      <scheme val="minor"/>
    </font>
    <font>
      <sz val="8"/>
      <color theme="1"/>
      <name val="Arial"/>
      <family val="2"/>
    </font>
    <font>
      <b/>
      <sz val="8"/>
      <color theme="1"/>
      <name val="Arial"/>
      <family val="2"/>
    </font>
    <font>
      <u/>
      <sz val="11"/>
      <color theme="1"/>
      <name val="Calibri"/>
      <family val="2"/>
      <scheme val="minor"/>
    </font>
    <font>
      <b/>
      <sz val="11"/>
      <color theme="1"/>
      <name val="Calibri"/>
      <family val="2"/>
      <scheme val="minor"/>
    </font>
    <font>
      <b/>
      <u/>
      <sz val="12"/>
      <color theme="1"/>
      <name val="Calibri"/>
      <family val="2"/>
      <scheme val="minor"/>
    </font>
    <font>
      <sz val="11"/>
      <color theme="1"/>
      <name val="Calibri"/>
      <family val="2"/>
      <scheme val="minor"/>
    </font>
    <font>
      <b/>
      <u/>
      <sz val="11"/>
      <color theme="1"/>
      <name val="Calibri"/>
      <family val="2"/>
      <scheme val="minor"/>
    </font>
    <font>
      <sz val="9"/>
      <color rgb="FF575757"/>
      <name val="Arial"/>
      <family val="2"/>
    </font>
    <font>
      <b/>
      <sz val="9"/>
      <color rgb="FF575757"/>
      <name val="Arial"/>
      <family val="2"/>
    </font>
    <font>
      <b/>
      <sz val="19.8"/>
      <color rgb="FF003580"/>
      <name val="Arial"/>
      <family val="2"/>
    </font>
    <font>
      <sz val="11"/>
      <name val="Calibri"/>
      <family val="2"/>
      <scheme val="minor"/>
    </font>
    <font>
      <sz val="9.6"/>
      <name val="Arial"/>
      <family val="2"/>
    </font>
    <font>
      <sz val="9"/>
      <color rgb="FF444444"/>
      <name val="Segoe UI"/>
      <family val="2"/>
    </font>
    <font>
      <b/>
      <sz val="10"/>
      <color rgb="FF333333"/>
      <name val="Arial"/>
      <family val="2"/>
    </font>
    <font>
      <b/>
      <i/>
      <sz val="10"/>
      <color rgb="FF333333"/>
      <name val="Arial"/>
      <family val="2"/>
    </font>
    <font>
      <sz val="10"/>
      <color rgb="FF333333"/>
      <name val="Arial"/>
      <family val="2"/>
    </font>
    <font>
      <b/>
      <sz val="11"/>
      <color rgb="FF575757"/>
      <name val="Arial"/>
      <family val="2"/>
    </font>
    <font>
      <b/>
      <sz val="11"/>
      <color rgb="FF333333"/>
      <name val="Verdana"/>
      <family val="2"/>
    </font>
    <font>
      <sz val="11"/>
      <color rgb="FF333333"/>
      <name val="Verdana"/>
      <family val="2"/>
    </font>
  </fonts>
  <fills count="11">
    <fill>
      <patternFill patternType="none"/>
    </fill>
    <fill>
      <patternFill patternType="gray125"/>
    </fill>
    <fill>
      <patternFill patternType="solid">
        <fgColor theme="8"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3">
    <border>
      <left/>
      <right/>
      <top/>
      <bottom/>
      <diagonal/>
    </border>
    <border>
      <left/>
      <right/>
      <top/>
      <bottom style="thin">
        <color indexed="64"/>
      </bottom>
      <diagonal/>
    </border>
    <border>
      <left/>
      <right/>
      <top style="thin">
        <color indexed="64"/>
      </top>
      <bottom style="double">
        <color indexed="64"/>
      </bottom>
      <diagonal/>
    </border>
  </borders>
  <cellStyleXfs count="4">
    <xf numFmtId="0" fontId="0" fillId="0" borderId="0"/>
    <xf numFmtId="0" fontId="1"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116">
    <xf numFmtId="0" fontId="0" fillId="0" borderId="0" xfId="0"/>
    <xf numFmtId="0" fontId="1" fillId="0" borderId="0" xfId="1"/>
    <xf numFmtId="0" fontId="2" fillId="3" borderId="0" xfId="0" applyFont="1" applyFill="1" applyBorder="1" applyAlignment="1">
      <alignment horizontal="center" wrapText="1"/>
    </xf>
    <xf numFmtId="0" fontId="2" fillId="0" borderId="0" xfId="0" applyFont="1" applyAlignment="1">
      <alignment horizontal="center" wrapText="1"/>
    </xf>
    <xf numFmtId="0" fontId="2" fillId="3" borderId="1" xfId="0" applyFont="1" applyFill="1" applyBorder="1" applyAlignment="1">
      <alignment horizontal="center" wrapText="1"/>
    </xf>
    <xf numFmtId="15" fontId="2" fillId="3" borderId="1" xfId="0" applyNumberFormat="1" applyFont="1" applyFill="1" applyBorder="1" applyAlignment="1">
      <alignment horizontal="center" wrapText="1"/>
    </xf>
    <xf numFmtId="20" fontId="2" fillId="3" borderId="0" xfId="0" applyNumberFormat="1" applyFont="1" applyFill="1" applyAlignment="1">
      <alignment horizontal="left" wrapText="1"/>
    </xf>
    <xf numFmtId="0" fontId="2" fillId="0" borderId="0" xfId="0" applyFont="1" applyAlignment="1">
      <alignment wrapText="1"/>
    </xf>
    <xf numFmtId="0" fontId="2" fillId="3" borderId="0" xfId="0" applyFont="1" applyFill="1" applyAlignment="1">
      <alignment horizontal="left" wrapText="1"/>
    </xf>
    <xf numFmtId="0" fontId="2" fillId="0" borderId="0" xfId="0" applyFont="1" applyAlignment="1">
      <alignment horizontal="left" wrapText="1"/>
    </xf>
    <xf numFmtId="0" fontId="2" fillId="4" borderId="0" xfId="0" applyFont="1" applyFill="1" applyAlignment="1">
      <alignment wrapText="1"/>
    </xf>
    <xf numFmtId="0" fontId="2" fillId="2" borderId="0" xfId="0" applyFont="1" applyFill="1" applyAlignment="1">
      <alignment horizontal="center" wrapText="1"/>
    </xf>
    <xf numFmtId="0" fontId="0" fillId="0" borderId="0" xfId="0" applyAlignment="1">
      <alignment wrapText="1"/>
    </xf>
    <xf numFmtId="15" fontId="0" fillId="0" borderId="0" xfId="0" applyNumberFormat="1"/>
    <xf numFmtId="0" fontId="0" fillId="0" borderId="0" xfId="0" applyAlignment="1">
      <alignment vertical="center"/>
    </xf>
    <xf numFmtId="0" fontId="4" fillId="0" borderId="0" xfId="0" applyFont="1"/>
    <xf numFmtId="0" fontId="2" fillId="0" borderId="0" xfId="0" applyFont="1" applyFill="1" applyAlignment="1">
      <alignment wrapText="1"/>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xf>
    <xf numFmtId="0" fontId="6" fillId="6" borderId="0" xfId="0" applyFont="1" applyFill="1"/>
    <xf numFmtId="0" fontId="0" fillId="6" borderId="0" xfId="0" applyFill="1"/>
    <xf numFmtId="0" fontId="5" fillId="2" borderId="0" xfId="0" applyFont="1" applyFill="1" applyAlignment="1">
      <alignment horizontal="center"/>
    </xf>
    <xf numFmtId="0" fontId="0" fillId="7" borderId="0" xfId="0" applyFill="1"/>
    <xf numFmtId="0" fontId="0" fillId="8" borderId="0" xfId="0" applyFill="1"/>
    <xf numFmtId="0" fontId="0" fillId="4" borderId="0" xfId="0" applyFill="1"/>
    <xf numFmtId="0" fontId="2" fillId="8" borderId="0" xfId="0" applyFont="1" applyFill="1" applyAlignment="1">
      <alignment wrapText="1"/>
    </xf>
    <xf numFmtId="0" fontId="0" fillId="0" borderId="0" xfId="0" applyFill="1"/>
    <xf numFmtId="0" fontId="5" fillId="0" borderId="0" xfId="0" applyFont="1"/>
    <xf numFmtId="0" fontId="5" fillId="0" borderId="0" xfId="0" applyFont="1" applyFill="1"/>
    <xf numFmtId="0" fontId="0" fillId="0" borderId="0" xfId="0" quotePrefix="1"/>
    <xf numFmtId="0" fontId="0" fillId="6" borderId="0" xfId="0" applyFill="1" applyAlignment="1">
      <alignment horizontal="center"/>
    </xf>
    <xf numFmtId="20" fontId="5" fillId="0" borderId="0" xfId="0" applyNumberFormat="1" applyFont="1" applyAlignment="1">
      <alignment horizontal="center"/>
    </xf>
    <xf numFmtId="20" fontId="0" fillId="0" borderId="0" xfId="0" applyNumberFormat="1" applyAlignment="1">
      <alignment horizontal="center"/>
    </xf>
    <xf numFmtId="0" fontId="0" fillId="4" borderId="0" xfId="0" applyFill="1" applyAlignment="1">
      <alignment horizontal="center"/>
    </xf>
    <xf numFmtId="20" fontId="0" fillId="8" borderId="0" xfId="0" applyNumberFormat="1" applyFill="1" applyAlignment="1">
      <alignment horizontal="center"/>
    </xf>
    <xf numFmtId="0" fontId="0" fillId="7" borderId="0" xfId="0" applyFill="1" applyAlignment="1">
      <alignment horizontal="center"/>
    </xf>
    <xf numFmtId="0" fontId="5" fillId="0" borderId="0" xfId="0" applyFont="1" applyFill="1" applyAlignment="1">
      <alignment horizontal="center"/>
    </xf>
    <xf numFmtId="0" fontId="5" fillId="0" borderId="0" xfId="0" applyFont="1" applyAlignment="1">
      <alignment horizontal="center"/>
    </xf>
    <xf numFmtId="0" fontId="0" fillId="8" borderId="0" xfId="0" applyFill="1" applyAlignment="1">
      <alignment horizontal="center"/>
    </xf>
    <xf numFmtId="20" fontId="0" fillId="0" borderId="0" xfId="0" applyNumberFormat="1" applyFont="1" applyAlignment="1">
      <alignment horizontal="center"/>
    </xf>
    <xf numFmtId="15" fontId="5" fillId="0" borderId="0" xfId="0" applyNumberFormat="1" applyFont="1" applyAlignment="1">
      <alignment horizontal="center"/>
    </xf>
    <xf numFmtId="15" fontId="0" fillId="0" borderId="0" xfId="0" applyNumberFormat="1" applyAlignment="1">
      <alignment horizontal="center"/>
    </xf>
    <xf numFmtId="0" fontId="5" fillId="9" borderId="0" xfId="0" applyFont="1" applyFill="1"/>
    <xf numFmtId="0" fontId="0" fillId="0" borderId="0" xfId="0" applyAlignment="1">
      <alignment horizontal="right"/>
    </xf>
    <xf numFmtId="0" fontId="0" fillId="5" borderId="0" xfId="0" applyFill="1"/>
    <xf numFmtId="9" fontId="5" fillId="9" borderId="0" xfId="3" applyFont="1" applyFill="1"/>
    <xf numFmtId="164" fontId="5" fillId="9" borderId="0" xfId="0" applyNumberFormat="1" applyFont="1" applyFill="1"/>
    <xf numFmtId="43" fontId="0" fillId="0" borderId="0" xfId="2" applyFont="1"/>
    <xf numFmtId="0" fontId="0" fillId="0" borderId="1" xfId="0" applyBorder="1" applyAlignment="1">
      <alignment horizontal="center"/>
    </xf>
    <xf numFmtId="0" fontId="0" fillId="0" borderId="0" xfId="0" applyBorder="1" applyAlignment="1">
      <alignment horizontal="center"/>
    </xf>
    <xf numFmtId="20" fontId="0" fillId="0" borderId="0" xfId="0" applyNumberFormat="1"/>
    <xf numFmtId="164" fontId="0" fillId="0" borderId="0" xfId="0" applyNumberFormat="1"/>
    <xf numFmtId="43" fontId="0" fillId="0" borderId="0" xfId="0" applyNumberFormat="1"/>
    <xf numFmtId="0" fontId="8" fillId="0" borderId="0" xfId="0" applyFont="1"/>
    <xf numFmtId="0" fontId="5" fillId="0" borderId="1" xfId="0" applyFont="1" applyFill="1" applyBorder="1"/>
    <xf numFmtId="0" fontId="0" fillId="0" borderId="1" xfId="0" applyBorder="1"/>
    <xf numFmtId="165" fontId="0" fillId="0" borderId="0" xfId="2" applyNumberFormat="1" applyFont="1"/>
    <xf numFmtId="43" fontId="0" fillId="0" borderId="0" xfId="0" applyNumberFormat="1" applyFill="1"/>
    <xf numFmtId="43" fontId="0" fillId="8" borderId="0" xfId="0" applyNumberFormat="1" applyFill="1"/>
    <xf numFmtId="0" fontId="5" fillId="0" borderId="0" xfId="0" applyFont="1" applyAlignment="1">
      <alignment wrapText="1"/>
    </xf>
    <xf numFmtId="0" fontId="9" fillId="0" borderId="0" xfId="0" applyFont="1"/>
    <xf numFmtId="166" fontId="0" fillId="0" borderId="0" xfId="0" applyNumberFormat="1"/>
    <xf numFmtId="0" fontId="0" fillId="0" borderId="0" xfId="0" applyAlignment="1"/>
    <xf numFmtId="20" fontId="5" fillId="0" borderId="0" xfId="0" applyNumberFormat="1" applyFont="1"/>
    <xf numFmtId="166" fontId="5" fillId="0" borderId="0" xfId="0" applyNumberFormat="1" applyFont="1"/>
    <xf numFmtId="20" fontId="0" fillId="0" borderId="0" xfId="0" applyNumberFormat="1" applyFont="1"/>
    <xf numFmtId="0" fontId="2" fillId="9" borderId="0" xfId="0" applyFont="1" applyFill="1" applyAlignment="1">
      <alignment wrapText="1"/>
    </xf>
    <xf numFmtId="0" fontId="11" fillId="0" borderId="0" xfId="0" applyFont="1" applyAlignment="1">
      <alignment wrapText="1"/>
    </xf>
    <xf numFmtId="0" fontId="12" fillId="0" borderId="0" xfId="1" applyFont="1"/>
    <xf numFmtId="0" fontId="0" fillId="0" borderId="0" xfId="0" applyFont="1"/>
    <xf numFmtId="0" fontId="13" fillId="0" borderId="0" xfId="0" applyFont="1" applyAlignment="1">
      <alignment wrapText="1"/>
    </xf>
    <xf numFmtId="0" fontId="14" fillId="0" borderId="0" xfId="0" applyFont="1" applyAlignment="1">
      <alignment wrapText="1"/>
    </xf>
    <xf numFmtId="0" fontId="16" fillId="0" borderId="0" xfId="0" applyFont="1"/>
    <xf numFmtId="0" fontId="15" fillId="0" borderId="0" xfId="0" applyFont="1"/>
    <xf numFmtId="0" fontId="17" fillId="0" borderId="0" xfId="0" applyFont="1" applyAlignment="1">
      <alignment wrapText="1"/>
    </xf>
    <xf numFmtId="0" fontId="1" fillId="0" borderId="0" xfId="1" applyAlignment="1">
      <alignment wrapText="1"/>
    </xf>
    <xf numFmtId="0" fontId="0" fillId="0" borderId="0" xfId="0" applyAlignment="1">
      <alignment horizontal="left" wrapText="1"/>
    </xf>
    <xf numFmtId="0" fontId="5" fillId="5" borderId="0" xfId="0" applyFont="1" applyFill="1" applyAlignment="1">
      <alignment wrapText="1"/>
    </xf>
    <xf numFmtId="0" fontId="5" fillId="5" borderId="0" xfId="0" applyFont="1" applyFill="1"/>
    <xf numFmtId="0" fontId="0" fillId="0" borderId="0" xfId="0" applyBorder="1"/>
    <xf numFmtId="1" fontId="0" fillId="0" borderId="0" xfId="0" applyNumberFormat="1"/>
    <xf numFmtId="166" fontId="5" fillId="0" borderId="0" xfId="0" applyNumberFormat="1" applyFont="1" applyAlignment="1">
      <alignment horizontal="left" wrapText="1"/>
    </xf>
    <xf numFmtId="0" fontId="0" fillId="0" borderId="0" xfId="0" applyAlignment="1">
      <alignment vertical="top"/>
    </xf>
    <xf numFmtId="20" fontId="0" fillId="0" borderId="0" xfId="2" applyNumberFormat="1" applyFont="1"/>
    <xf numFmtId="0" fontId="1" fillId="0" borderId="0" xfId="1" applyAlignment="1">
      <alignment vertical="center"/>
    </xf>
    <xf numFmtId="0" fontId="0" fillId="0" borderId="0" xfId="0" quotePrefix="1" applyAlignment="1">
      <alignment vertical="center"/>
    </xf>
    <xf numFmtId="0" fontId="0" fillId="0" borderId="0" xfId="0" applyAlignment="1">
      <alignment horizontal="left"/>
    </xf>
    <xf numFmtId="0" fontId="0" fillId="0" borderId="0" xfId="0" applyAlignment="1">
      <alignment horizontal="left" vertical="center"/>
    </xf>
    <xf numFmtId="43" fontId="0" fillId="0" borderId="0" xfId="2" applyFont="1" applyAlignment="1">
      <alignment horizontal="right"/>
    </xf>
    <xf numFmtId="43" fontId="0" fillId="0" borderId="0" xfId="2" applyFont="1" applyAlignment="1">
      <alignment horizontal="right" vertical="center"/>
    </xf>
    <xf numFmtId="43" fontId="0" fillId="0" borderId="2" xfId="2" applyFont="1" applyBorder="1"/>
    <xf numFmtId="0" fontId="0" fillId="0" borderId="0" xfId="0" applyAlignment="1">
      <alignment horizontal="left" vertical="center" wrapText="1"/>
    </xf>
    <xf numFmtId="0" fontId="5" fillId="10" borderId="0" xfId="0" applyFont="1" applyFill="1"/>
    <xf numFmtId="0" fontId="5" fillId="10" borderId="0" xfId="0" applyFont="1" applyFill="1" applyAlignment="1">
      <alignment horizontal="left" wrapText="1"/>
    </xf>
    <xf numFmtId="0" fontId="5" fillId="10" borderId="0" xfId="0" applyFont="1" applyFill="1" applyAlignment="1">
      <alignment horizontal="right"/>
    </xf>
    <xf numFmtId="0" fontId="0" fillId="0" borderId="0" xfId="0" applyFont="1" applyAlignment="1">
      <alignment wrapText="1"/>
    </xf>
    <xf numFmtId="166" fontId="0" fillId="0" borderId="0" xfId="0" applyNumberFormat="1" applyFont="1" applyAlignment="1">
      <alignment horizontal="left" wrapText="1"/>
    </xf>
    <xf numFmtId="0" fontId="18" fillId="0" borderId="0" xfId="0" applyFont="1" applyAlignment="1">
      <alignment wrapText="1"/>
    </xf>
    <xf numFmtId="0" fontId="19" fillId="0" borderId="0" xfId="0" applyFont="1" applyAlignment="1">
      <alignment wrapText="1"/>
    </xf>
    <xf numFmtId="0" fontId="3" fillId="0" borderId="0" xfId="0" applyFont="1" applyFill="1" applyAlignment="1">
      <alignment wrapText="1"/>
    </xf>
    <xf numFmtId="0" fontId="2" fillId="9" borderId="0" xfId="0" applyFont="1" applyFill="1" applyAlignment="1">
      <alignment horizontal="center" vertical="center" wrapText="1"/>
    </xf>
    <xf numFmtId="0" fontId="2" fillId="4" borderId="0" xfId="0" applyFont="1" applyFill="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8" borderId="0" xfId="0" applyFont="1" applyFill="1" applyAlignment="1">
      <alignment horizontal="center" vertical="top" wrapText="1"/>
    </xf>
    <xf numFmtId="0" fontId="0" fillId="0" borderId="0" xfId="0" quotePrefix="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43" fontId="0" fillId="0" borderId="0" xfId="2" applyFont="1" applyAlignment="1">
      <alignment horizontal="right" vertical="center"/>
    </xf>
    <xf numFmtId="0" fontId="0" fillId="0" borderId="0" xfId="0" applyAlignment="1">
      <alignment horizontal="left" wrapText="1"/>
    </xf>
    <xf numFmtId="0" fontId="0" fillId="0" borderId="0" xfId="0" applyAlignment="1">
      <alignment horizontal="left" vertical="center" wrapText="1"/>
    </xf>
    <xf numFmtId="43" fontId="0" fillId="0" borderId="0" xfId="2" applyFont="1" applyAlignment="1">
      <alignment horizontal="right"/>
    </xf>
    <xf numFmtId="0" fontId="0" fillId="0" borderId="0" xfId="0" quotePrefix="1" applyAlignment="1">
      <alignment horizontal="center"/>
    </xf>
    <xf numFmtId="0" fontId="0" fillId="0" borderId="0" xfId="0" applyAlignment="1">
      <alignment horizontal="left"/>
    </xf>
    <xf numFmtId="43" fontId="0" fillId="0" borderId="0" xfId="2" applyFont="1" applyAlignment="1">
      <alignment horizontal="center"/>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jpeg"/><Relationship Id="rId1" Type="http://schemas.openxmlformats.org/officeDocument/2006/relationships/image" Target="../media/image12.png"/><Relationship Id="rId4" Type="http://schemas.openxmlformats.org/officeDocument/2006/relationships/image" Target="../media/image1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jpeg"/><Relationship Id="rId1" Type="http://schemas.openxmlformats.org/officeDocument/2006/relationships/image" Target="../media/image17.png"/><Relationship Id="rId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0</xdr:col>
      <xdr:colOff>165100</xdr:colOff>
      <xdr:row>66</xdr:row>
      <xdr:rowOff>31750</xdr:rowOff>
    </xdr:from>
    <xdr:to>
      <xdr:col>10</xdr:col>
      <xdr:colOff>508001</xdr:colOff>
      <xdr:row>91</xdr:row>
      <xdr:rowOff>161752</xdr:rowOff>
    </xdr:to>
    <xdr:pic>
      <xdr:nvPicPr>
        <xdr:cNvPr id="1025" name="Picture 1"/>
        <xdr:cNvPicPr>
          <a:picLocks noChangeAspect="1" noChangeArrowheads="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1"/>
        <a:stretch/>
      </xdr:blipFill>
      <xdr:spPr bwMode="auto">
        <a:xfrm>
          <a:off x="165100" y="13319125"/>
          <a:ext cx="11979276" cy="4495627"/>
        </a:xfrm>
        <a:prstGeom prst="rect">
          <a:avLst/>
        </a:prstGeom>
        <a:noFill/>
        <a:ln w="1">
          <a:noFill/>
          <a:miter lim="800000"/>
          <a:headEnd/>
          <a:tailEnd type="none" w="med" len="med"/>
        </a:ln>
        <a:effectLst/>
      </xdr:spPr>
    </xdr:pic>
    <xdr:clientData/>
  </xdr:twoCellAnchor>
  <xdr:twoCellAnchor editAs="oneCell">
    <xdr:from>
      <xdr:col>0</xdr:col>
      <xdr:colOff>47625</xdr:colOff>
      <xdr:row>37</xdr:row>
      <xdr:rowOff>31750</xdr:rowOff>
    </xdr:from>
    <xdr:to>
      <xdr:col>11</xdr:col>
      <xdr:colOff>571501</xdr:colOff>
      <xdr:row>66</xdr:row>
      <xdr:rowOff>15875</xdr:rowOff>
    </xdr:to>
    <xdr:pic>
      <xdr:nvPicPr>
        <xdr:cNvPr id="2" name="Picture 1"/>
        <xdr:cNvPicPr>
          <a:picLocks noChangeAspect="1" noChangeArrowheads="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47625" y="8255000"/>
          <a:ext cx="12842876" cy="5048250"/>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95250</xdr:colOff>
      <xdr:row>0</xdr:row>
      <xdr:rowOff>0</xdr:rowOff>
    </xdr:from>
    <xdr:to>
      <xdr:col>16</xdr:col>
      <xdr:colOff>238125</xdr:colOff>
      <xdr:row>15</xdr:row>
      <xdr:rowOff>88071</xdr:rowOff>
    </xdr:to>
    <xdr:pic>
      <xdr:nvPicPr>
        <xdr:cNvPr id="4" name="Picture 3"/>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8223250" y="0"/>
          <a:ext cx="7651750" cy="2897946"/>
        </a:xfrm>
        <a:prstGeom prst="rect">
          <a:avLst/>
        </a:prstGeom>
      </xdr:spPr>
    </xdr:pic>
    <xdr:clientData/>
  </xdr:twoCellAnchor>
  <xdr:twoCellAnchor editAs="oneCell">
    <xdr:from>
      <xdr:col>5</xdr:col>
      <xdr:colOff>127000</xdr:colOff>
      <xdr:row>16</xdr:row>
      <xdr:rowOff>37042</xdr:rowOff>
    </xdr:from>
    <xdr:to>
      <xdr:col>15</xdr:col>
      <xdr:colOff>591143</xdr:colOff>
      <xdr:row>36</xdr:row>
      <xdr:rowOff>133529</xdr:rowOff>
    </xdr:to>
    <xdr:pic>
      <xdr:nvPicPr>
        <xdr:cNvPr id="5" name="Picture 4"/>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8255000" y="3021542"/>
          <a:ext cx="7290393" cy="36048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155575</xdr:colOff>
      <xdr:row>0</xdr:row>
      <xdr:rowOff>15875</xdr:rowOff>
    </xdr:from>
    <xdr:to>
      <xdr:col>5</xdr:col>
      <xdr:colOff>4714875</xdr:colOff>
      <xdr:row>10</xdr:row>
      <xdr:rowOff>682625</xdr:rowOff>
    </xdr:to>
    <xdr:pic>
      <xdr:nvPicPr>
        <xdr:cNvPr id="1025" name="Picture 1"/>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7823200" y="15875"/>
          <a:ext cx="4559300" cy="3683000"/>
        </a:xfrm>
        <a:prstGeom prst="rect">
          <a:avLst/>
        </a:prstGeom>
        <a:noFill/>
        <a:ln w="1">
          <a:noFill/>
          <a:miter lim="800000"/>
          <a:headEnd/>
          <a:tailEnd type="none" w="med" len="med"/>
        </a:ln>
        <a:effectLst/>
      </xdr:spPr>
    </xdr:pic>
    <xdr:clientData/>
  </xdr:twoCellAnchor>
  <xdr:twoCellAnchor editAs="oneCell">
    <xdr:from>
      <xdr:col>5</xdr:col>
      <xdr:colOff>31750</xdr:colOff>
      <xdr:row>10</xdr:row>
      <xdr:rowOff>787400</xdr:rowOff>
    </xdr:from>
    <xdr:to>
      <xdr:col>12</xdr:col>
      <xdr:colOff>238125</xdr:colOff>
      <xdr:row>23</xdr:row>
      <xdr:rowOff>9525</xdr:rowOff>
    </xdr:to>
    <xdr:pic>
      <xdr:nvPicPr>
        <xdr:cNvPr id="2" name="Picture 1"/>
        <xdr:cNvPicPr>
          <a:picLocks noChangeAspect="1" noChangeArrowheads="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7699375" y="3803650"/>
          <a:ext cx="9509125" cy="457200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381000</xdr:colOff>
      <xdr:row>46</xdr:row>
      <xdr:rowOff>43656</xdr:rowOff>
    </xdr:from>
    <xdr:to>
      <xdr:col>10</xdr:col>
      <xdr:colOff>227012</xdr:colOff>
      <xdr:row>78</xdr:row>
      <xdr:rowOff>50799</xdr:rowOff>
    </xdr:to>
    <xdr:pic>
      <xdr:nvPicPr>
        <xdr:cNvPr id="1025" name="Picture 1"/>
        <xdr:cNvPicPr>
          <a:picLocks noChangeAspect="1" noChangeArrowheads="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bwMode="auto">
        <a:xfrm>
          <a:off x="381000" y="10600531"/>
          <a:ext cx="11498262" cy="6103143"/>
        </a:xfrm>
        <a:prstGeom prst="rect">
          <a:avLst/>
        </a:prstGeom>
        <a:noFill/>
        <a:ln w="1">
          <a:noFill/>
          <a:miter lim="800000"/>
          <a:headEnd/>
          <a:tailEnd type="none" w="med" len="med"/>
        </a:ln>
        <a:effectLst/>
      </xdr:spPr>
    </xdr:pic>
    <xdr:clientData/>
  </xdr:twoCellAnchor>
  <xdr:twoCellAnchor editAs="oneCell">
    <xdr:from>
      <xdr:col>0</xdr:col>
      <xdr:colOff>0</xdr:colOff>
      <xdr:row>117</xdr:row>
      <xdr:rowOff>31750</xdr:rowOff>
    </xdr:from>
    <xdr:to>
      <xdr:col>10</xdr:col>
      <xdr:colOff>538227</xdr:colOff>
      <xdr:row>146</xdr:row>
      <xdr:rowOff>111125</xdr:rowOff>
    </xdr:to>
    <xdr:pic>
      <xdr:nvPicPr>
        <xdr:cNvPr id="2" name="Picture 1"/>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0" y="24114125"/>
          <a:ext cx="12190477" cy="5603875"/>
        </a:xfrm>
        <a:prstGeom prst="rect">
          <a:avLst/>
        </a:prstGeom>
      </xdr:spPr>
    </xdr:pic>
    <xdr:clientData/>
  </xdr:twoCellAnchor>
  <xdr:twoCellAnchor editAs="oneCell">
    <xdr:from>
      <xdr:col>0</xdr:col>
      <xdr:colOff>95250</xdr:colOff>
      <xdr:row>149</xdr:row>
      <xdr:rowOff>158750</xdr:rowOff>
    </xdr:from>
    <xdr:to>
      <xdr:col>11</xdr:col>
      <xdr:colOff>30227</xdr:colOff>
      <xdr:row>186</xdr:row>
      <xdr:rowOff>138822</xdr:rowOff>
    </xdr:to>
    <xdr:pic>
      <xdr:nvPicPr>
        <xdr:cNvPr id="3" name="Picture 2"/>
        <xdr:cNvPicPr>
          <a:picLocks noChangeAspect="1"/>
        </xdr:cNvPicPr>
      </xdr:nvPicPr>
      <xdr:blipFill>
        <a:blip xmlns:r="http://schemas.openxmlformats.org/officeDocument/2006/relationships" r:embed="rId3"/>
        <a:stretch>
          <a:fillRect/>
        </a:stretch>
      </xdr:blipFill>
      <xdr:spPr>
        <a:xfrm>
          <a:off x="95250" y="30337125"/>
          <a:ext cx="12190477" cy="7028572"/>
        </a:xfrm>
        <a:prstGeom prst="rect">
          <a:avLst/>
        </a:prstGeom>
      </xdr:spPr>
    </xdr:pic>
    <xdr:clientData/>
  </xdr:twoCellAnchor>
  <xdr:twoCellAnchor editAs="oneCell">
    <xdr:from>
      <xdr:col>0</xdr:col>
      <xdr:colOff>142875</xdr:colOff>
      <xdr:row>81</xdr:row>
      <xdr:rowOff>15875</xdr:rowOff>
    </xdr:from>
    <xdr:to>
      <xdr:col>11</xdr:col>
      <xdr:colOff>77852</xdr:colOff>
      <xdr:row>112</xdr:row>
      <xdr:rowOff>91197</xdr:rowOff>
    </xdr:to>
    <xdr:pic>
      <xdr:nvPicPr>
        <xdr:cNvPr id="4" name="Picture 3"/>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42875" y="17240250"/>
          <a:ext cx="12190477" cy="59808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53975</xdr:colOff>
      <xdr:row>3</xdr:row>
      <xdr:rowOff>19050</xdr:rowOff>
    </xdr:from>
    <xdr:to>
      <xdr:col>12</xdr:col>
      <xdr:colOff>482600</xdr:colOff>
      <xdr:row>7</xdr:row>
      <xdr:rowOff>590550</xdr:rowOff>
    </xdr:to>
    <xdr:pic>
      <xdr:nvPicPr>
        <xdr:cNvPr id="4097" name="Picture 1"/>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435600" y="590550"/>
          <a:ext cx="5254625" cy="3127375"/>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79375</xdr:colOff>
      <xdr:row>18</xdr:row>
      <xdr:rowOff>174625</xdr:rowOff>
    </xdr:from>
    <xdr:to>
      <xdr:col>10</xdr:col>
      <xdr:colOff>555625</xdr:colOff>
      <xdr:row>46</xdr:row>
      <xdr:rowOff>80412</xdr:rowOff>
    </xdr:to>
    <xdr:pic>
      <xdr:nvPicPr>
        <xdr:cNvPr id="3073" name="Picture 1"/>
        <xdr:cNvPicPr>
          <a:picLocks noChangeAspect="1" noChangeArrowheads="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bwMode="auto">
        <a:xfrm>
          <a:off x="79375" y="3984625"/>
          <a:ext cx="9620250" cy="5620787"/>
        </a:xfrm>
        <a:prstGeom prst="rect">
          <a:avLst/>
        </a:prstGeom>
        <a:noFill/>
        <a:ln w="1">
          <a:noFill/>
          <a:miter lim="800000"/>
          <a:headEnd/>
          <a:tailEnd type="none" w="med" len="med"/>
        </a:ln>
        <a:effectLst/>
      </xdr:spPr>
    </xdr:pic>
    <xdr:clientData/>
  </xdr:twoCellAnchor>
  <xdr:twoCellAnchor editAs="oneCell">
    <xdr:from>
      <xdr:col>3</xdr:col>
      <xdr:colOff>619126</xdr:colOff>
      <xdr:row>0</xdr:row>
      <xdr:rowOff>127001</xdr:rowOff>
    </xdr:from>
    <xdr:to>
      <xdr:col>11</xdr:col>
      <xdr:colOff>492126</xdr:colOff>
      <xdr:row>18</xdr:row>
      <xdr:rowOff>39323</xdr:rowOff>
    </xdr:to>
    <xdr:pic>
      <xdr:nvPicPr>
        <xdr:cNvPr id="3074" name="Picture 2" descr="https://scontent-a-sin.xx.fbcdn.net/hphotos-frc3/v/t1.0-9/1011721_141909669344181_1111072466_n.jpg?oh=f4fc1fe0faf97d9a5865b76f5ac781ff&amp;oe=556267F4"/>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6223001" y="127001"/>
          <a:ext cx="5334000" cy="3420697"/>
        </a:xfrm>
        <a:prstGeom prst="rect">
          <a:avLst/>
        </a:prstGeom>
        <a:noFill/>
      </xdr:spPr>
    </xdr:pic>
    <xdr:clientData/>
  </xdr:twoCellAnchor>
  <xdr:twoCellAnchor editAs="oneCell">
    <xdr:from>
      <xdr:col>0</xdr:col>
      <xdr:colOff>0</xdr:colOff>
      <xdr:row>52</xdr:row>
      <xdr:rowOff>127000</xdr:rowOff>
    </xdr:from>
    <xdr:to>
      <xdr:col>13</xdr:col>
      <xdr:colOff>523875</xdr:colOff>
      <xdr:row>91</xdr:row>
      <xdr:rowOff>104775</xdr:rowOff>
    </xdr:to>
    <xdr:pic>
      <xdr:nvPicPr>
        <xdr:cNvPr id="3075" name="Picture 3"/>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0" y="10001250"/>
          <a:ext cx="12954000" cy="6788150"/>
        </a:xfrm>
        <a:prstGeom prst="rect">
          <a:avLst/>
        </a:prstGeom>
        <a:noFill/>
        <a:ln w="1">
          <a:noFill/>
          <a:miter lim="800000"/>
          <a:headEnd/>
          <a:tailEnd type="none" w="med" len="med"/>
        </a:ln>
        <a:effectLst/>
      </xdr:spPr>
    </xdr:pic>
    <xdr:clientData/>
  </xdr:twoCellAnchor>
  <xdr:twoCellAnchor editAs="oneCell">
    <xdr:from>
      <xdr:col>0</xdr:col>
      <xdr:colOff>444500</xdr:colOff>
      <xdr:row>100</xdr:row>
      <xdr:rowOff>127000</xdr:rowOff>
    </xdr:from>
    <xdr:to>
      <xdr:col>7</xdr:col>
      <xdr:colOff>539750</xdr:colOff>
      <xdr:row>126</xdr:row>
      <xdr:rowOff>15876</xdr:rowOff>
    </xdr:to>
    <xdr:pic>
      <xdr:nvPicPr>
        <xdr:cNvPr id="2" name="Picture 1"/>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444500" y="19939000"/>
          <a:ext cx="7429500" cy="4841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127000</xdr:colOff>
      <xdr:row>7</xdr:row>
      <xdr:rowOff>0</xdr:rowOff>
    </xdr:from>
    <xdr:to>
      <xdr:col>16</xdr:col>
      <xdr:colOff>31750</xdr:colOff>
      <xdr:row>17</xdr:row>
      <xdr:rowOff>111125</xdr:rowOff>
    </xdr:to>
    <xdr:pic>
      <xdr:nvPicPr>
        <xdr:cNvPr id="2" name="Picture 1"/>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6397625" y="1333500"/>
          <a:ext cx="7143750" cy="37306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539750</xdr:colOff>
      <xdr:row>0</xdr:row>
      <xdr:rowOff>0</xdr:rowOff>
    </xdr:from>
    <xdr:to>
      <xdr:col>21</xdr:col>
      <xdr:colOff>539750</xdr:colOff>
      <xdr:row>6</xdr:row>
      <xdr:rowOff>301205</xdr:rowOff>
    </xdr:to>
    <xdr:pic>
      <xdr:nvPicPr>
        <xdr:cNvPr id="1025" name="Picture 1"/>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7953375" y="0"/>
          <a:ext cx="12287250" cy="6619455"/>
        </a:xfrm>
        <a:prstGeom prst="rect">
          <a:avLst/>
        </a:prstGeom>
        <a:noFill/>
        <a:ln w="1">
          <a:noFill/>
          <a:miter lim="800000"/>
          <a:headEnd/>
          <a:tailEnd type="none" w="med" len="med"/>
        </a:ln>
        <a:effectLst/>
      </xdr:spPr>
    </xdr:pic>
    <xdr:clientData/>
  </xdr:twoCellAnchor>
  <xdr:twoCellAnchor editAs="oneCell">
    <xdr:from>
      <xdr:col>4</xdr:col>
      <xdr:colOff>79375</xdr:colOff>
      <xdr:row>6</xdr:row>
      <xdr:rowOff>539750</xdr:rowOff>
    </xdr:from>
    <xdr:to>
      <xdr:col>23</xdr:col>
      <xdr:colOff>63500</xdr:colOff>
      <xdr:row>30</xdr:row>
      <xdr:rowOff>15875</xdr:rowOff>
    </xdr:to>
    <xdr:pic>
      <xdr:nvPicPr>
        <xdr:cNvPr id="1026" name="Picture 2"/>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6270625" y="7778750"/>
          <a:ext cx="11445875" cy="5572125"/>
        </a:xfrm>
        <a:prstGeom prst="rect">
          <a:avLst/>
        </a:prstGeom>
        <a:noFill/>
        <a:ln w="1">
          <a:noFill/>
          <a:miter lim="800000"/>
          <a:headEnd/>
          <a:tailEnd type="none" w="med" len="med"/>
        </a:ln>
        <a:effectLst/>
      </xdr:spPr>
    </xdr:pic>
    <xdr:clientData/>
  </xdr:twoCellAnchor>
  <xdr:twoCellAnchor editAs="oneCell">
    <xdr:from>
      <xdr:col>9</xdr:col>
      <xdr:colOff>254000</xdr:colOff>
      <xdr:row>32</xdr:row>
      <xdr:rowOff>174625</xdr:rowOff>
    </xdr:from>
    <xdr:to>
      <xdr:col>22</xdr:col>
      <xdr:colOff>292100</xdr:colOff>
      <xdr:row>65</xdr:row>
      <xdr:rowOff>31750</xdr:rowOff>
    </xdr:to>
    <xdr:pic>
      <xdr:nvPicPr>
        <xdr:cNvPr id="5" name="Picture 3"/>
        <xdr:cNvPicPr>
          <a:picLocks noChangeAspect="1" noChangeArrowheads="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9461500" y="13890625"/>
          <a:ext cx="7880350" cy="6143625"/>
        </a:xfrm>
        <a:prstGeom prst="rect">
          <a:avLst/>
        </a:prstGeom>
        <a:noFill/>
        <a:ln w="1">
          <a:noFill/>
          <a:miter lim="800000"/>
          <a:headEnd/>
          <a:tailEnd type="none" w="med" len="med"/>
        </a:ln>
        <a:effectLst/>
      </xdr:spPr>
    </xdr:pic>
    <xdr:clientData/>
  </xdr:twoCellAnchor>
  <xdr:twoCellAnchor editAs="oneCell">
    <xdr:from>
      <xdr:col>0</xdr:col>
      <xdr:colOff>158750</xdr:colOff>
      <xdr:row>33</xdr:row>
      <xdr:rowOff>0</xdr:rowOff>
    </xdr:from>
    <xdr:to>
      <xdr:col>8</xdr:col>
      <xdr:colOff>117475</xdr:colOff>
      <xdr:row>66</xdr:row>
      <xdr:rowOff>57150</xdr:rowOff>
    </xdr:to>
    <xdr:pic>
      <xdr:nvPicPr>
        <xdr:cNvPr id="1028" name="Picture 4"/>
        <xdr:cNvPicPr>
          <a:picLocks noChangeAspect="1" noChangeArrowheads="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bwMode="auto">
        <a:xfrm>
          <a:off x="158750" y="13906500"/>
          <a:ext cx="8562975" cy="634365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pantip.com/topic/32346791" TargetMode="External"/><Relationship Id="rId13" Type="http://schemas.openxmlformats.org/officeDocument/2006/relationships/hyperlink" Target="http://topicstock.pantip.com/blueplanet/topicstock/2011/05/E10558446/E10558446.html" TargetMode="External"/><Relationship Id="rId18" Type="http://schemas.openxmlformats.org/officeDocument/2006/relationships/hyperlink" Target="http://pantip.com/topic/32281092" TargetMode="External"/><Relationship Id="rId3" Type="http://schemas.openxmlformats.org/officeDocument/2006/relationships/hyperlink" Target="http://www.italylogue.com/planning-a-trip/how-to-get-from-the-cinque-terre-to-milan.html" TargetMode="External"/><Relationship Id="rId21" Type="http://schemas.openxmlformats.org/officeDocument/2006/relationships/hyperlink" Target="http://topicstock.pantip.com/blueplanet/topicstock/2010/10/E9852724/E9852724.html" TargetMode="External"/><Relationship Id="rId7" Type="http://schemas.openxmlformats.org/officeDocument/2006/relationships/hyperlink" Target="http://pantip.com/topic/31742413" TargetMode="External"/><Relationship Id="rId12" Type="http://schemas.openxmlformats.org/officeDocument/2006/relationships/hyperlink" Target="http://pantip.com/topic/32184846" TargetMode="External"/><Relationship Id="rId17" Type="http://schemas.openxmlformats.org/officeDocument/2006/relationships/hyperlink" Target="http://topicstock.pantip.com/blueplanet/topicstock/2012/11/E12889307/E12889307.html" TargetMode="External"/><Relationship Id="rId2" Type="http://schemas.openxmlformats.org/officeDocument/2006/relationships/hyperlink" Target="http://pantip.com/topic/30201953" TargetMode="External"/><Relationship Id="rId16" Type="http://schemas.openxmlformats.org/officeDocument/2006/relationships/hyperlink" Target="http://pantip.com/topic/31079580" TargetMode="External"/><Relationship Id="rId20" Type="http://schemas.openxmlformats.org/officeDocument/2006/relationships/hyperlink" Target="http://helloneung.blogspot.com/2014/04/1-italy.html" TargetMode="External"/><Relationship Id="rId1" Type="http://schemas.openxmlformats.org/officeDocument/2006/relationships/hyperlink" Target="http://pantip.com/topic/31683447" TargetMode="External"/><Relationship Id="rId6" Type="http://schemas.openxmlformats.org/officeDocument/2006/relationships/hyperlink" Target="http://pantip.com/topic/31766810" TargetMode="External"/><Relationship Id="rId11" Type="http://schemas.openxmlformats.org/officeDocument/2006/relationships/hyperlink" Target="http://board.trekkingthai.com/board/show.php?forum_id=2&amp;topic_no=231464&amp;topic_id=234518" TargetMode="External"/><Relationship Id="rId24" Type="http://schemas.openxmlformats.org/officeDocument/2006/relationships/hyperlink" Target="http://www.vipnet.hr/tourist-offer/en/sim-card-tablet" TargetMode="External"/><Relationship Id="rId5" Type="http://schemas.openxmlformats.org/officeDocument/2006/relationships/hyperlink" Target="http://2g.pantip.com/cafe/blueplanet/topic/E10634985/E10634985.html" TargetMode="External"/><Relationship Id="rId15" Type="http://schemas.openxmlformats.org/officeDocument/2006/relationships/hyperlink" Target="http://topicstock.pantip.com/blueplanet/topicstock/2012/11/E12966310/E12966310.html" TargetMode="External"/><Relationship Id="rId23" Type="http://schemas.openxmlformats.org/officeDocument/2006/relationships/hyperlink" Target="http://pantip.com/topic/31935136" TargetMode="External"/><Relationship Id="rId10" Type="http://schemas.openxmlformats.org/officeDocument/2006/relationships/hyperlink" Target="http://pantip.com/topic/30365736" TargetMode="External"/><Relationship Id="rId19" Type="http://schemas.openxmlformats.org/officeDocument/2006/relationships/hyperlink" Target="http://pantip.com/topic/30907618" TargetMode="External"/><Relationship Id="rId4" Type="http://schemas.openxmlformats.org/officeDocument/2006/relationships/hyperlink" Target="https://cart.italiarail.com/tickets/TrainSchedules.aspx?Aff=BNUS&amp;pd_id=4479" TargetMode="External"/><Relationship Id="rId9" Type="http://schemas.openxmlformats.org/officeDocument/2006/relationships/hyperlink" Target="http://pantip.com/topic/30340498" TargetMode="External"/><Relationship Id="rId14" Type="http://schemas.openxmlformats.org/officeDocument/2006/relationships/hyperlink" Target="http://www.lonelyplanet.com/croatia/tours/history-culture/croatia-adventure-zagreb-dubrovnik" TargetMode="External"/><Relationship Id="rId22" Type="http://schemas.openxmlformats.org/officeDocument/2006/relationships/hyperlink" Target="http://topicstock.pantip.com/blueplanet/topicstock/2012/03/E11854466/E11854466.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nfo@residenzalefonticine.it" TargetMode="External"/><Relationship Id="rId7" Type="http://schemas.openxmlformats.org/officeDocument/2006/relationships/printerSettings" Target="../printerSettings/printerSettings2.bin"/><Relationship Id="rId2" Type="http://schemas.openxmlformats.org/officeDocument/2006/relationships/hyperlink" Target="mailto:info@cadandrean.it" TargetMode="External"/><Relationship Id="rId1" Type="http://schemas.openxmlformats.org/officeDocument/2006/relationships/hyperlink" Target="mailto:anderson.mi@starhotels.it" TargetMode="External"/><Relationship Id="rId6" Type="http://schemas.openxmlformats.org/officeDocument/2006/relationships/hyperlink" Target="mailto:info@np-plitvicka-jezera.hr" TargetMode="External"/><Relationship Id="rId5" Type="http://schemas.openxmlformats.org/officeDocument/2006/relationships/hyperlink" Target="mailto:info@sobezagreb17.com" TargetMode="External"/><Relationship Id="rId4" Type="http://schemas.openxmlformats.org/officeDocument/2006/relationships/hyperlink" Target="mailto:andrijabamba@yahoo.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goo.gl/maps/u7Xa9" TargetMode="External"/><Relationship Id="rId2" Type="http://schemas.openxmlformats.org/officeDocument/2006/relationships/hyperlink" Target="http://www.concertoclassico.info/" TargetMode="External"/><Relationship Id="rId1" Type="http://schemas.openxmlformats.org/officeDocument/2006/relationships/hyperlink" Target="https://goo.gl/maps/aw9Oa" TargetMode="External"/><Relationship Id="rId5" Type="http://schemas.openxmlformats.org/officeDocument/2006/relationships/drawing" Target="../drawings/drawing3.xm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goo.gl/maps/8MubR" TargetMode="External"/><Relationship Id="rId2" Type="http://schemas.openxmlformats.org/officeDocument/2006/relationships/hyperlink" Target="https://goo.gl/maps/46js6" TargetMode="External"/><Relationship Id="rId1" Type="http://schemas.openxmlformats.org/officeDocument/2006/relationships/hyperlink" Target="https://goo.gl/maps/nvMlh" TargetMode="External"/><Relationship Id="rId5" Type="http://schemas.openxmlformats.org/officeDocument/2006/relationships/drawing" Target="../drawings/drawing4.xm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buscroatia.com/split-plitvice/" TargetMode="External"/><Relationship Id="rId1" Type="http://schemas.openxmlformats.org/officeDocument/2006/relationships/hyperlink" Target="http://www.split-excursions.com/excursions/day-trips-to-national-parks-from-split/krka-waterfalls-sibenik-small-group-tour/" TargetMode="External"/><Relationship Id="rId4"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www.np-plitvicka-jezera.hr/en/plan-your-visi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goo.gl/maps/m6j6W" TargetMode="External"/><Relationship Id="rId1" Type="http://schemas.openxmlformats.org/officeDocument/2006/relationships/hyperlink" Target="http://www.tripadvisor.com/Attraction_Review-g294454-d316812-Reviews-Mirogoj_Cemetery-Zagreb_Central_Croatia.html" TargetMode="External"/><Relationship Id="rId4"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tabSelected="1" workbookViewId="0">
      <pane xSplit="1" ySplit="2" topLeftCell="C11" activePane="bottomRight" state="frozen"/>
      <selection pane="topRight" activeCell="B1" sqref="B1"/>
      <selection pane="bottomLeft" activeCell="A3" sqref="A3"/>
      <selection pane="bottomRight" activeCell="J13" sqref="J13"/>
    </sheetView>
  </sheetViews>
  <sheetFormatPr defaultColWidth="9.109375" defaultRowHeight="10.199999999999999" x14ac:dyDescent="0.2"/>
  <cols>
    <col min="1" max="1" width="6.44140625" style="9" customWidth="1"/>
    <col min="2" max="2" width="9.6640625" style="7" customWidth="1"/>
    <col min="3" max="3" width="13.5546875" style="7" customWidth="1"/>
    <col min="4" max="7" width="9.6640625" style="7" customWidth="1"/>
    <col min="8" max="8" width="13.33203125" style="7" customWidth="1"/>
    <col min="9" max="18" width="9.6640625" style="7" customWidth="1"/>
    <col min="19" max="16384" width="9.109375" style="7"/>
  </cols>
  <sheetData>
    <row r="1" spans="1:18" s="3" customFormat="1" x14ac:dyDescent="0.2">
      <c r="A1" s="2"/>
      <c r="B1" s="2" t="s">
        <v>6</v>
      </c>
      <c r="C1" s="2" t="s">
        <v>0</v>
      </c>
      <c r="D1" s="2" t="s">
        <v>1</v>
      </c>
      <c r="E1" s="2" t="s">
        <v>2</v>
      </c>
      <c r="F1" s="2" t="s">
        <v>3</v>
      </c>
      <c r="G1" s="2" t="s">
        <v>4</v>
      </c>
      <c r="H1" s="2" t="s">
        <v>5</v>
      </c>
      <c r="I1" s="2" t="s">
        <v>6</v>
      </c>
      <c r="J1" s="2" t="s">
        <v>0</v>
      </c>
      <c r="K1" s="2" t="s">
        <v>1</v>
      </c>
      <c r="L1" s="2" t="s">
        <v>2</v>
      </c>
      <c r="M1" s="2" t="s">
        <v>3</v>
      </c>
      <c r="N1" s="2" t="s">
        <v>4</v>
      </c>
      <c r="O1" s="2" t="s">
        <v>5</v>
      </c>
      <c r="P1" s="2" t="s">
        <v>6</v>
      </c>
      <c r="Q1" s="2" t="s">
        <v>0</v>
      </c>
      <c r="R1" s="2" t="s">
        <v>1</v>
      </c>
    </row>
    <row r="2" spans="1:18" s="3" customFormat="1" x14ac:dyDescent="0.2">
      <c r="A2" s="4"/>
      <c r="B2" s="5">
        <v>42097</v>
      </c>
      <c r="C2" s="5">
        <v>42098</v>
      </c>
      <c r="D2" s="5">
        <v>42099</v>
      </c>
      <c r="E2" s="5">
        <v>42100</v>
      </c>
      <c r="F2" s="5">
        <v>42101</v>
      </c>
      <c r="G2" s="5">
        <v>42102</v>
      </c>
      <c r="H2" s="5">
        <v>42103</v>
      </c>
      <c r="I2" s="5">
        <v>42104</v>
      </c>
      <c r="J2" s="5">
        <v>42105</v>
      </c>
      <c r="K2" s="5">
        <v>42106</v>
      </c>
      <c r="L2" s="5">
        <v>42107</v>
      </c>
      <c r="M2" s="5">
        <v>42108</v>
      </c>
      <c r="N2" s="5">
        <v>42109</v>
      </c>
      <c r="O2" s="5">
        <v>42110</v>
      </c>
      <c r="P2" s="5">
        <v>42111</v>
      </c>
      <c r="Q2" s="5">
        <v>42112</v>
      </c>
      <c r="R2" s="5">
        <v>42113</v>
      </c>
    </row>
    <row r="3" spans="1:18" x14ac:dyDescent="0.2">
      <c r="A3" s="6">
        <v>0.25</v>
      </c>
      <c r="C3" s="7" t="s">
        <v>348</v>
      </c>
    </row>
    <row r="4" spans="1:18" ht="20.399999999999999" x14ac:dyDescent="0.2">
      <c r="A4" s="6">
        <v>0.29166666666666702</v>
      </c>
      <c r="C4" s="100"/>
      <c r="D4" s="100"/>
      <c r="J4" s="7" t="s">
        <v>370</v>
      </c>
    </row>
    <row r="5" spans="1:18" ht="36.75" customHeight="1" x14ac:dyDescent="0.2">
      <c r="A5" s="6">
        <v>0.33333333333333398</v>
      </c>
      <c r="C5" s="16" t="s">
        <v>397</v>
      </c>
      <c r="D5" s="16"/>
      <c r="J5" s="7" t="s">
        <v>371</v>
      </c>
      <c r="M5" s="67" t="s">
        <v>425</v>
      </c>
      <c r="R5" s="7" t="s">
        <v>10</v>
      </c>
    </row>
    <row r="6" spans="1:18" ht="23.25" customHeight="1" x14ac:dyDescent="0.2">
      <c r="A6" s="6">
        <v>0.375</v>
      </c>
      <c r="C6" s="26" t="s">
        <v>392</v>
      </c>
      <c r="D6" s="16" t="s">
        <v>27</v>
      </c>
      <c r="H6" s="7" t="s">
        <v>221</v>
      </c>
      <c r="I6" s="104" t="s">
        <v>228</v>
      </c>
      <c r="M6" s="67"/>
    </row>
    <row r="7" spans="1:18" ht="20.399999999999999" x14ac:dyDescent="0.2">
      <c r="A7" s="6">
        <v>0.41666666666666702</v>
      </c>
      <c r="C7" s="16"/>
      <c r="D7" s="16" t="s">
        <v>28</v>
      </c>
      <c r="H7" s="7" t="s">
        <v>222</v>
      </c>
      <c r="I7" s="104"/>
      <c r="L7" s="7" t="s">
        <v>410</v>
      </c>
      <c r="M7" s="67"/>
      <c r="N7" s="105" t="s">
        <v>412</v>
      </c>
      <c r="O7" s="67" t="s">
        <v>275</v>
      </c>
      <c r="P7" s="7" t="s">
        <v>296</v>
      </c>
    </row>
    <row r="8" spans="1:18" ht="20.399999999999999" x14ac:dyDescent="0.2">
      <c r="A8" s="6">
        <v>0.45833333333333398</v>
      </c>
      <c r="C8" s="16" t="s">
        <v>393</v>
      </c>
      <c r="D8" s="16"/>
      <c r="H8" s="7" t="s">
        <v>219</v>
      </c>
      <c r="I8" s="104"/>
      <c r="M8" s="67"/>
      <c r="N8" s="105"/>
      <c r="O8" s="67"/>
      <c r="P8" s="7" t="s">
        <v>299</v>
      </c>
    </row>
    <row r="9" spans="1:18" ht="20.399999999999999" x14ac:dyDescent="0.2">
      <c r="A9" s="6">
        <v>0.5</v>
      </c>
      <c r="C9" s="16"/>
      <c r="D9" s="10"/>
      <c r="E9" s="26"/>
      <c r="F9" s="7" t="s">
        <v>38</v>
      </c>
      <c r="H9" s="7" t="s">
        <v>220</v>
      </c>
      <c r="I9" s="104"/>
      <c r="M9" s="67"/>
      <c r="N9" s="105"/>
      <c r="O9" s="67"/>
      <c r="P9" s="7" t="s">
        <v>77</v>
      </c>
      <c r="Q9" s="7" t="s">
        <v>7</v>
      </c>
    </row>
    <row r="10" spans="1:18" ht="45" customHeight="1" x14ac:dyDescent="0.2">
      <c r="A10" s="6">
        <v>0.54166666666666696</v>
      </c>
      <c r="C10" s="16"/>
      <c r="D10" s="10"/>
      <c r="E10" s="26" t="s">
        <v>110</v>
      </c>
      <c r="F10" s="7" t="s">
        <v>323</v>
      </c>
      <c r="G10" s="102" t="s">
        <v>399</v>
      </c>
      <c r="H10" s="7" t="s">
        <v>237</v>
      </c>
      <c r="I10" s="7" t="s">
        <v>227</v>
      </c>
      <c r="M10" s="67"/>
      <c r="N10" s="105"/>
      <c r="O10" s="67"/>
      <c r="P10" s="7" t="s">
        <v>295</v>
      </c>
    </row>
    <row r="11" spans="1:18" ht="51" x14ac:dyDescent="0.2">
      <c r="A11" s="6">
        <v>0.58333333333333404</v>
      </c>
      <c r="C11" s="16" t="s">
        <v>394</v>
      </c>
      <c r="D11" s="10"/>
      <c r="E11" s="101" t="s">
        <v>37</v>
      </c>
      <c r="F11" s="7" t="s">
        <v>253</v>
      </c>
      <c r="G11" s="102"/>
      <c r="H11" s="7" t="s">
        <v>223</v>
      </c>
      <c r="I11" s="7" t="s">
        <v>403</v>
      </c>
      <c r="M11" s="67"/>
      <c r="N11" s="105"/>
      <c r="O11" s="67"/>
      <c r="P11" s="7" t="s">
        <v>302</v>
      </c>
    </row>
    <row r="12" spans="1:18" ht="40.799999999999997" x14ac:dyDescent="0.2">
      <c r="A12" s="6">
        <v>0.625</v>
      </c>
      <c r="C12" s="16"/>
      <c r="D12" s="10" t="s">
        <v>109</v>
      </c>
      <c r="E12" s="101"/>
      <c r="F12" s="7" t="s">
        <v>34</v>
      </c>
      <c r="G12" s="7" t="s">
        <v>400</v>
      </c>
      <c r="H12" s="7" t="s">
        <v>233</v>
      </c>
      <c r="I12" s="7" t="s">
        <v>229</v>
      </c>
      <c r="M12" s="67"/>
      <c r="N12" s="67"/>
      <c r="O12" s="67"/>
      <c r="P12" s="7" t="s">
        <v>294</v>
      </c>
    </row>
    <row r="13" spans="1:18" ht="20.399999999999999" x14ac:dyDescent="0.2">
      <c r="A13" s="6">
        <v>0.66666666666666696</v>
      </c>
      <c r="C13" s="16"/>
      <c r="D13" s="10"/>
      <c r="E13" s="67"/>
      <c r="G13" s="7" t="s">
        <v>212</v>
      </c>
      <c r="H13" s="7" t="s">
        <v>224</v>
      </c>
      <c r="I13" s="7" t="s">
        <v>215</v>
      </c>
      <c r="L13" s="7" t="s">
        <v>273</v>
      </c>
      <c r="M13" s="67"/>
      <c r="N13" s="67"/>
      <c r="O13" s="67"/>
      <c r="P13" s="7" t="s">
        <v>301</v>
      </c>
    </row>
    <row r="14" spans="1:18" ht="40.799999999999997" x14ac:dyDescent="0.2">
      <c r="A14" s="6">
        <v>0.70833333333333404</v>
      </c>
      <c r="C14" s="16" t="s">
        <v>395</v>
      </c>
      <c r="D14" s="16"/>
      <c r="E14" s="10" t="s">
        <v>402</v>
      </c>
      <c r="F14" s="7" t="s">
        <v>39</v>
      </c>
      <c r="G14" s="103" t="s">
        <v>211</v>
      </c>
      <c r="H14" s="7" t="s">
        <v>234</v>
      </c>
      <c r="I14" s="7" t="s">
        <v>231</v>
      </c>
      <c r="L14" s="7" t="s">
        <v>272</v>
      </c>
      <c r="M14" s="67"/>
      <c r="N14" s="67"/>
      <c r="O14" s="105" t="s">
        <v>413</v>
      </c>
      <c r="P14" s="7" t="s">
        <v>304</v>
      </c>
    </row>
    <row r="15" spans="1:18" ht="30.6" x14ac:dyDescent="0.2">
      <c r="A15" s="6">
        <v>0.75</v>
      </c>
      <c r="C15" s="16"/>
      <c r="G15" s="103"/>
      <c r="H15" s="7" t="s">
        <v>225</v>
      </c>
      <c r="I15" s="7" t="s">
        <v>230</v>
      </c>
      <c r="L15" s="7" t="s">
        <v>274</v>
      </c>
      <c r="M15" s="67"/>
      <c r="O15" s="105"/>
      <c r="P15" s="7" t="s">
        <v>306</v>
      </c>
    </row>
    <row r="16" spans="1:18" ht="30.6" x14ac:dyDescent="0.2">
      <c r="A16" s="6">
        <v>0.79166666666666696</v>
      </c>
      <c r="C16" s="16" t="s">
        <v>396</v>
      </c>
      <c r="F16" s="7" t="s">
        <v>398</v>
      </c>
      <c r="G16" s="7" t="s">
        <v>401</v>
      </c>
      <c r="H16" s="7" t="s">
        <v>226</v>
      </c>
      <c r="L16" s="7" t="s">
        <v>320</v>
      </c>
      <c r="M16" s="67"/>
      <c r="O16" s="105"/>
      <c r="Q16" s="7" t="s">
        <v>8</v>
      </c>
    </row>
    <row r="17" spans="1:18" ht="20.399999999999999" x14ac:dyDescent="0.2">
      <c r="A17" s="6">
        <v>0.83333333333333404</v>
      </c>
      <c r="H17" s="7" t="s">
        <v>236</v>
      </c>
      <c r="Q17" s="7" t="s">
        <v>9</v>
      </c>
    </row>
    <row r="18" spans="1:18" ht="20.399999999999999" x14ac:dyDescent="0.2">
      <c r="A18" s="6">
        <v>0.875</v>
      </c>
      <c r="B18" s="7" t="s">
        <v>345</v>
      </c>
    </row>
    <row r="19" spans="1:18" x14ac:dyDescent="0.2">
      <c r="A19" s="6">
        <v>0.91666666666666696</v>
      </c>
    </row>
    <row r="20" spans="1:18" x14ac:dyDescent="0.2">
      <c r="A20" s="6">
        <v>0.95833333333333404</v>
      </c>
    </row>
    <row r="21" spans="1:18" x14ac:dyDescent="0.2">
      <c r="A21" s="6">
        <v>1</v>
      </c>
      <c r="B21" s="7" t="s">
        <v>346</v>
      </c>
    </row>
    <row r="22" spans="1:18" ht="24.75" customHeight="1" x14ac:dyDescent="0.2">
      <c r="A22" s="8"/>
      <c r="B22" s="7" t="s">
        <v>347</v>
      </c>
    </row>
    <row r="23" spans="1:18" x14ac:dyDescent="0.2">
      <c r="A23" s="11" t="s">
        <v>12</v>
      </c>
      <c r="B23" s="11"/>
      <c r="C23" s="11" t="s">
        <v>20</v>
      </c>
      <c r="D23" s="11" t="s">
        <v>23</v>
      </c>
      <c r="E23" s="11" t="s">
        <v>14</v>
      </c>
      <c r="F23" s="11" t="s">
        <v>14</v>
      </c>
      <c r="G23" s="11" t="s">
        <v>13</v>
      </c>
      <c r="H23" s="11" t="s">
        <v>13</v>
      </c>
      <c r="I23" s="11" t="s">
        <v>13</v>
      </c>
      <c r="J23" s="11" t="s">
        <v>41</v>
      </c>
      <c r="K23" s="11" t="s">
        <v>41</v>
      </c>
      <c r="L23" s="11" t="s">
        <v>51</v>
      </c>
      <c r="M23" s="11" t="s">
        <v>51</v>
      </c>
      <c r="N23" s="11" t="s">
        <v>43</v>
      </c>
      <c r="O23" s="11" t="s">
        <v>40</v>
      </c>
      <c r="P23" s="11" t="s">
        <v>40</v>
      </c>
      <c r="Q23" s="11"/>
      <c r="R23" s="11"/>
    </row>
  </sheetData>
  <mergeCells count="6">
    <mergeCell ref="E11:E12"/>
    <mergeCell ref="G10:G11"/>
    <mergeCell ref="G14:G15"/>
    <mergeCell ref="I6:I9"/>
    <mergeCell ref="O14:O16"/>
    <mergeCell ref="N7:N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A3" workbookViewId="0">
      <selection activeCell="E10" sqref="E10"/>
    </sheetView>
  </sheetViews>
  <sheetFormatPr defaultRowHeight="14.4" x14ac:dyDescent="0.3"/>
  <cols>
    <col min="1" max="1" width="31.88671875" bestFit="1" customWidth="1"/>
    <col min="2" max="2" width="12.5546875" bestFit="1" customWidth="1"/>
    <col min="3" max="3" width="23.44140625" bestFit="1" customWidth="1"/>
    <col min="7" max="7" width="33" customWidth="1"/>
  </cols>
  <sheetData>
    <row r="1" spans="1:9" x14ac:dyDescent="0.3">
      <c r="A1" t="s">
        <v>48</v>
      </c>
      <c r="G1" t="s">
        <v>49</v>
      </c>
    </row>
    <row r="2" spans="1:9" x14ac:dyDescent="0.3">
      <c r="A2" s="1" t="s">
        <v>15</v>
      </c>
      <c r="B2" t="s">
        <v>16</v>
      </c>
      <c r="C2" t="s">
        <v>20</v>
      </c>
      <c r="G2" s="1" t="s">
        <v>42</v>
      </c>
      <c r="H2" t="s">
        <v>43</v>
      </c>
    </row>
    <row r="3" spans="1:9" x14ac:dyDescent="0.3">
      <c r="A3" s="1" t="s">
        <v>35</v>
      </c>
      <c r="B3" t="s">
        <v>16</v>
      </c>
      <c r="C3" t="s">
        <v>36</v>
      </c>
      <c r="G3" t="s">
        <v>44</v>
      </c>
      <c r="H3" t="s">
        <v>45</v>
      </c>
    </row>
    <row r="4" spans="1:9" x14ac:dyDescent="0.3">
      <c r="A4" s="1" t="s">
        <v>17</v>
      </c>
      <c r="B4" t="s">
        <v>19</v>
      </c>
      <c r="C4" t="s">
        <v>18</v>
      </c>
      <c r="G4" s="1" t="s">
        <v>47</v>
      </c>
      <c r="H4" t="s">
        <v>46</v>
      </c>
    </row>
    <row r="5" spans="1:9" x14ac:dyDescent="0.3">
      <c r="A5" s="1" t="s">
        <v>29</v>
      </c>
      <c r="B5" t="s">
        <v>30</v>
      </c>
      <c r="C5" t="s">
        <v>22</v>
      </c>
      <c r="G5" s="1" t="s">
        <v>50</v>
      </c>
      <c r="H5" t="s">
        <v>51</v>
      </c>
    </row>
    <row r="6" spans="1:9" x14ac:dyDescent="0.3">
      <c r="G6" s="1" t="s">
        <v>52</v>
      </c>
      <c r="H6" t="s">
        <v>40</v>
      </c>
    </row>
    <row r="7" spans="1:9" x14ac:dyDescent="0.3">
      <c r="A7" s="1" t="s">
        <v>202</v>
      </c>
      <c r="C7" t="s">
        <v>203</v>
      </c>
      <c r="G7" s="1" t="s">
        <v>53</v>
      </c>
      <c r="H7" t="s">
        <v>45</v>
      </c>
    </row>
    <row r="8" spans="1:9" x14ac:dyDescent="0.3">
      <c r="G8" s="1" t="s">
        <v>74</v>
      </c>
      <c r="H8" t="s">
        <v>75</v>
      </c>
    </row>
    <row r="9" spans="1:9" x14ac:dyDescent="0.3">
      <c r="G9" s="1" t="s">
        <v>78</v>
      </c>
      <c r="H9" t="s">
        <v>79</v>
      </c>
    </row>
    <row r="10" spans="1:9" x14ac:dyDescent="0.3">
      <c r="G10" s="1" t="s">
        <v>80</v>
      </c>
      <c r="H10" t="s">
        <v>81</v>
      </c>
    </row>
    <row r="11" spans="1:9" x14ac:dyDescent="0.3">
      <c r="G11" s="1" t="s">
        <v>82</v>
      </c>
      <c r="H11" t="s">
        <v>83</v>
      </c>
    </row>
    <row r="12" spans="1:9" x14ac:dyDescent="0.3">
      <c r="G12" s="1" t="s">
        <v>96</v>
      </c>
      <c r="H12" t="s">
        <v>43</v>
      </c>
    </row>
    <row r="13" spans="1:9" x14ac:dyDescent="0.3">
      <c r="A13" s="1" t="s">
        <v>21</v>
      </c>
      <c r="C13" t="s">
        <v>22</v>
      </c>
    </row>
    <row r="14" spans="1:9" x14ac:dyDescent="0.3">
      <c r="A14" s="1" t="s">
        <v>25</v>
      </c>
      <c r="C14" t="s">
        <v>26</v>
      </c>
    </row>
    <row r="15" spans="1:9" x14ac:dyDescent="0.3">
      <c r="G15" s="1" t="s">
        <v>91</v>
      </c>
      <c r="I15" t="s">
        <v>95</v>
      </c>
    </row>
    <row r="16" spans="1:9" x14ac:dyDescent="0.3">
      <c r="G16" s="1" t="s">
        <v>92</v>
      </c>
      <c r="I16" t="s">
        <v>94</v>
      </c>
    </row>
    <row r="17" spans="1:9" x14ac:dyDescent="0.3">
      <c r="G17" s="1" t="s">
        <v>93</v>
      </c>
      <c r="I17" t="s">
        <v>94</v>
      </c>
    </row>
    <row r="18" spans="1:9" x14ac:dyDescent="0.3">
      <c r="A18" s="1" t="s">
        <v>204</v>
      </c>
      <c r="C18" t="s">
        <v>205</v>
      </c>
    </row>
    <row r="19" spans="1:9" x14ac:dyDescent="0.3">
      <c r="A19" s="1" t="s">
        <v>206</v>
      </c>
      <c r="G19" t="s">
        <v>96</v>
      </c>
      <c r="H19" t="s">
        <v>43</v>
      </c>
    </row>
    <row r="20" spans="1:9" x14ac:dyDescent="0.3">
      <c r="G20" s="1" t="s">
        <v>276</v>
      </c>
      <c r="H20" t="s">
        <v>279</v>
      </c>
    </row>
    <row r="21" spans="1:9" x14ac:dyDescent="0.3">
      <c r="G21" s="1"/>
    </row>
    <row r="23" spans="1:9" x14ac:dyDescent="0.3">
      <c r="G23" s="1" t="s">
        <v>285</v>
      </c>
      <c r="H23" t="s">
        <v>286</v>
      </c>
    </row>
    <row r="25" spans="1:9" x14ac:dyDescent="0.3">
      <c r="G25" t="s">
        <v>277</v>
      </c>
      <c r="H25" t="s">
        <v>278</v>
      </c>
    </row>
  </sheetData>
  <hyperlinks>
    <hyperlink ref="A2" r:id="rId1"/>
    <hyperlink ref="A4" r:id="rId2"/>
    <hyperlink ref="A13" r:id="rId3"/>
    <hyperlink ref="A14" r:id="rId4"/>
    <hyperlink ref="A5" r:id="rId5"/>
    <hyperlink ref="A3" r:id="rId6"/>
    <hyperlink ref="G4" r:id="rId7"/>
    <hyperlink ref="G5" r:id="rId8"/>
    <hyperlink ref="G6" r:id="rId9"/>
    <hyperlink ref="G7" r:id="rId10"/>
    <hyperlink ref="G8" r:id="rId11"/>
    <hyperlink ref="G9" r:id="rId12"/>
    <hyperlink ref="G10" r:id="rId13"/>
    <hyperlink ref="G11" r:id="rId14"/>
    <hyperlink ref="G15" r:id="rId15"/>
    <hyperlink ref="G16" r:id="rId16"/>
    <hyperlink ref="G17" r:id="rId17"/>
    <hyperlink ref="G2" r:id="rId18"/>
    <hyperlink ref="G12" r:id="rId19"/>
    <hyperlink ref="A7" r:id="rId20"/>
    <hyperlink ref="A18" r:id="rId21"/>
    <hyperlink ref="A19" r:id="rId22"/>
    <hyperlink ref="G20" r:id="rId23"/>
    <hyperlink ref="G23" r:id="rId2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BreakPreview" zoomScale="60" zoomScaleNormal="100" workbookViewId="0">
      <selection activeCell="O33" sqref="O33"/>
    </sheetView>
  </sheetViews>
  <sheetFormatPr defaultRowHeight="14.4" x14ac:dyDescent="0.3"/>
  <cols>
    <col min="1" max="1" width="10.109375" customWidth="1"/>
    <col min="2" max="2" width="9.44140625" customWidth="1"/>
    <col min="3" max="3" width="19.109375" style="77" customWidth="1"/>
    <col min="4" max="4" width="23.5546875" style="77" customWidth="1"/>
    <col min="5" max="5" width="15.5546875" bestFit="1" customWidth="1"/>
    <col min="6" max="6" width="24.88671875" customWidth="1"/>
    <col min="7" max="7" width="15.6640625" bestFit="1" customWidth="1"/>
    <col min="8" max="8" width="12" customWidth="1"/>
    <col min="9" max="9" width="27.6640625" bestFit="1" customWidth="1"/>
    <col min="11" max="11" width="10.33203125" customWidth="1"/>
  </cols>
  <sheetData>
    <row r="1" spans="1:11" s="28" customFormat="1" x14ac:dyDescent="0.3">
      <c r="A1" s="93" t="s">
        <v>54</v>
      </c>
      <c r="B1" s="93" t="s">
        <v>55</v>
      </c>
      <c r="C1" s="94" t="s">
        <v>56</v>
      </c>
      <c r="D1" s="94" t="s">
        <v>59</v>
      </c>
      <c r="E1" s="93" t="s">
        <v>60</v>
      </c>
      <c r="F1" s="93" t="s">
        <v>61</v>
      </c>
      <c r="G1" s="93" t="s">
        <v>62</v>
      </c>
      <c r="H1" s="95" t="s">
        <v>65</v>
      </c>
      <c r="I1" s="93" t="s">
        <v>63</v>
      </c>
      <c r="J1" s="93" t="s">
        <v>85</v>
      </c>
      <c r="K1" s="93" t="s">
        <v>388</v>
      </c>
    </row>
    <row r="2" spans="1:11" ht="28.8" x14ac:dyDescent="0.3">
      <c r="A2" s="62">
        <v>42098</v>
      </c>
      <c r="B2" t="s">
        <v>20</v>
      </c>
      <c r="C2" s="77" t="s">
        <v>349</v>
      </c>
      <c r="D2" s="77" t="s">
        <v>350</v>
      </c>
      <c r="E2" s="30" t="s">
        <v>351</v>
      </c>
      <c r="F2" s="1" t="s">
        <v>352</v>
      </c>
      <c r="G2" s="14" t="s">
        <v>66</v>
      </c>
      <c r="H2" s="89">
        <f>109.25+10</f>
        <v>119.25</v>
      </c>
      <c r="I2" s="88" t="s">
        <v>353</v>
      </c>
      <c r="J2" s="87" t="s">
        <v>90</v>
      </c>
      <c r="K2" s="87"/>
    </row>
    <row r="3" spans="1:11" ht="28.8" x14ac:dyDescent="0.3">
      <c r="A3" s="62">
        <v>42099</v>
      </c>
      <c r="B3" t="s">
        <v>23</v>
      </c>
      <c r="C3" s="92" t="s">
        <v>57</v>
      </c>
      <c r="D3" s="92" t="s">
        <v>58</v>
      </c>
      <c r="E3" s="86" t="s">
        <v>382</v>
      </c>
      <c r="F3" s="85" t="s">
        <v>381</v>
      </c>
      <c r="G3" s="14" t="s">
        <v>66</v>
      </c>
      <c r="H3" s="90">
        <v>144</v>
      </c>
      <c r="I3" s="88" t="s">
        <v>64</v>
      </c>
      <c r="J3" s="87" t="s">
        <v>90</v>
      </c>
      <c r="K3" s="87"/>
    </row>
    <row r="4" spans="1:11" x14ac:dyDescent="0.3">
      <c r="A4" s="62">
        <v>42100</v>
      </c>
      <c r="B4" t="s">
        <v>14</v>
      </c>
      <c r="C4" s="111" t="s">
        <v>67</v>
      </c>
      <c r="D4" s="111" t="s">
        <v>68</v>
      </c>
      <c r="E4" s="106" t="s">
        <v>69</v>
      </c>
      <c r="F4" s="14"/>
      <c r="G4" s="107" t="s">
        <v>66</v>
      </c>
      <c r="H4" s="109">
        <v>190</v>
      </c>
      <c r="I4" s="108" t="s">
        <v>64</v>
      </c>
      <c r="J4" s="87" t="s">
        <v>90</v>
      </c>
      <c r="K4" s="87"/>
    </row>
    <row r="5" spans="1:11" ht="27.75" customHeight="1" x14ac:dyDescent="0.3">
      <c r="A5" s="62">
        <v>42101</v>
      </c>
      <c r="B5" t="s">
        <v>14</v>
      </c>
      <c r="C5" s="111"/>
      <c r="D5" s="111"/>
      <c r="E5" s="106"/>
      <c r="F5" s="85" t="s">
        <v>385</v>
      </c>
      <c r="G5" s="107"/>
      <c r="H5" s="109"/>
      <c r="I5" s="108"/>
      <c r="J5" s="87"/>
      <c r="K5" s="87"/>
    </row>
    <row r="6" spans="1:11" ht="18" customHeight="1" x14ac:dyDescent="0.3">
      <c r="A6" s="62">
        <v>42102</v>
      </c>
      <c r="B6" t="s">
        <v>13</v>
      </c>
      <c r="C6" s="111" t="s">
        <v>70</v>
      </c>
      <c r="D6" s="111" t="s">
        <v>71</v>
      </c>
      <c r="E6" s="106" t="s">
        <v>73</v>
      </c>
      <c r="F6" s="107" t="s">
        <v>384</v>
      </c>
      <c r="G6" s="107" t="s">
        <v>66</v>
      </c>
      <c r="H6" s="109">
        <v>267</v>
      </c>
      <c r="I6" s="108" t="s">
        <v>72</v>
      </c>
      <c r="J6" s="87" t="s">
        <v>90</v>
      </c>
      <c r="K6" s="87"/>
    </row>
    <row r="7" spans="1:11" x14ac:dyDescent="0.3">
      <c r="A7" s="62">
        <v>42103</v>
      </c>
      <c r="B7" t="s">
        <v>13</v>
      </c>
      <c r="C7" s="111"/>
      <c r="D7" s="111"/>
      <c r="E7" s="106"/>
      <c r="F7" s="107"/>
      <c r="G7" s="107"/>
      <c r="H7" s="109"/>
      <c r="I7" s="108"/>
      <c r="J7" s="87"/>
      <c r="K7" s="87"/>
    </row>
    <row r="8" spans="1:11" x14ac:dyDescent="0.3">
      <c r="A8" s="62">
        <v>42104</v>
      </c>
      <c r="B8" t="s">
        <v>13</v>
      </c>
      <c r="C8" s="111"/>
      <c r="D8" s="111"/>
      <c r="E8" s="106"/>
      <c r="F8" s="107"/>
      <c r="G8" s="107"/>
      <c r="H8" s="109"/>
      <c r="I8" s="108"/>
      <c r="J8" s="87"/>
      <c r="K8" s="87"/>
    </row>
    <row r="9" spans="1:11" x14ac:dyDescent="0.3">
      <c r="A9" s="62">
        <v>42105</v>
      </c>
      <c r="B9" t="s">
        <v>45</v>
      </c>
      <c r="C9" s="110" t="s">
        <v>84</v>
      </c>
      <c r="D9" s="110" t="s">
        <v>88</v>
      </c>
      <c r="E9" s="113" t="s">
        <v>89</v>
      </c>
      <c r="G9" s="107" t="s">
        <v>66</v>
      </c>
      <c r="H9" s="112">
        <v>160</v>
      </c>
      <c r="I9" s="108" t="s">
        <v>87</v>
      </c>
      <c r="J9" s="87" t="s">
        <v>86</v>
      </c>
      <c r="K9" s="87" t="s">
        <v>389</v>
      </c>
    </row>
    <row r="10" spans="1:11" x14ac:dyDescent="0.3">
      <c r="A10" s="62">
        <v>42106</v>
      </c>
      <c r="B10" t="s">
        <v>45</v>
      </c>
      <c r="C10" s="110"/>
      <c r="D10" s="110"/>
      <c r="E10" s="113"/>
      <c r="G10" s="107"/>
      <c r="H10" s="112"/>
      <c r="I10" s="108"/>
      <c r="J10" s="87"/>
      <c r="K10" s="87"/>
    </row>
    <row r="11" spans="1:11" ht="28.5" customHeight="1" x14ac:dyDescent="0.3">
      <c r="A11" s="62">
        <v>42107</v>
      </c>
      <c r="B11" t="s">
        <v>51</v>
      </c>
      <c r="C11" s="110" t="s">
        <v>280</v>
      </c>
      <c r="D11" s="110" t="s">
        <v>281</v>
      </c>
      <c r="E11" s="113" t="s">
        <v>282</v>
      </c>
      <c r="F11" s="1" t="s">
        <v>386</v>
      </c>
      <c r="G11" s="107" t="s">
        <v>66</v>
      </c>
      <c r="H11" s="115">
        <v>198</v>
      </c>
      <c r="I11" s="88" t="s">
        <v>131</v>
      </c>
      <c r="J11" s="87" t="s">
        <v>86</v>
      </c>
      <c r="K11" s="87" t="s">
        <v>389</v>
      </c>
    </row>
    <row r="12" spans="1:11" x14ac:dyDescent="0.3">
      <c r="A12" s="62">
        <v>42108</v>
      </c>
      <c r="B12" t="s">
        <v>51</v>
      </c>
      <c r="C12" s="110"/>
      <c r="D12" s="110"/>
      <c r="E12" s="113"/>
      <c r="G12" s="107"/>
      <c r="H12" s="115"/>
      <c r="I12" s="88"/>
      <c r="J12" s="87"/>
      <c r="K12" s="87"/>
    </row>
    <row r="13" spans="1:11" x14ac:dyDescent="0.3">
      <c r="A13" s="62">
        <v>42109</v>
      </c>
      <c r="B13" t="s">
        <v>43</v>
      </c>
      <c r="C13" s="77" t="s">
        <v>135</v>
      </c>
      <c r="D13" s="77" t="s">
        <v>136</v>
      </c>
      <c r="E13" s="30" t="s">
        <v>137</v>
      </c>
      <c r="F13" s="1" t="s">
        <v>390</v>
      </c>
      <c r="G13" s="17" t="s">
        <v>66</v>
      </c>
      <c r="H13" s="89">
        <v>86</v>
      </c>
      <c r="I13" s="88" t="s">
        <v>138</v>
      </c>
      <c r="J13" s="87" t="s">
        <v>90</v>
      </c>
      <c r="K13" s="87"/>
    </row>
    <row r="14" spans="1:11" x14ac:dyDescent="0.3">
      <c r="A14" s="62">
        <v>42110</v>
      </c>
      <c r="B14" t="s">
        <v>40</v>
      </c>
      <c r="C14" s="110" t="s">
        <v>139</v>
      </c>
      <c r="D14" s="110" t="s">
        <v>140</v>
      </c>
      <c r="E14" s="113" t="s">
        <v>141</v>
      </c>
      <c r="G14" s="107" t="s">
        <v>66</v>
      </c>
      <c r="H14" s="112">
        <v>140</v>
      </c>
      <c r="I14" s="108" t="s">
        <v>138</v>
      </c>
      <c r="J14" s="114" t="s">
        <v>86</v>
      </c>
      <c r="K14" s="87" t="s">
        <v>389</v>
      </c>
    </row>
    <row r="15" spans="1:11" x14ac:dyDescent="0.3">
      <c r="A15" s="62">
        <v>42111</v>
      </c>
      <c r="B15" t="s">
        <v>40</v>
      </c>
      <c r="C15" s="110"/>
      <c r="D15" s="110"/>
      <c r="E15" s="113"/>
      <c r="F15" s="1" t="s">
        <v>387</v>
      </c>
      <c r="G15" s="107"/>
      <c r="H15" s="112"/>
      <c r="I15" s="108"/>
      <c r="J15" s="114"/>
      <c r="K15" s="87"/>
    </row>
    <row r="16" spans="1:11" ht="15" thickBot="1" x14ac:dyDescent="0.35">
      <c r="H16" s="91">
        <f>SUM(H2:H15)</f>
        <v>1304.25</v>
      </c>
      <c r="J16" s="87"/>
      <c r="K16" s="87"/>
    </row>
    <row r="17" ht="15" thickTop="1" x14ac:dyDescent="0.3"/>
  </sheetData>
  <mergeCells count="31">
    <mergeCell ref="C11:C12"/>
    <mergeCell ref="D11:D12"/>
    <mergeCell ref="E11:E12"/>
    <mergeCell ref="G11:G12"/>
    <mergeCell ref="H11:H12"/>
    <mergeCell ref="J14:J15"/>
    <mergeCell ref="C14:C15"/>
    <mergeCell ref="D14:D15"/>
    <mergeCell ref="E14:E15"/>
    <mergeCell ref="G14:G15"/>
    <mergeCell ref="H14:H15"/>
    <mergeCell ref="I14:I15"/>
    <mergeCell ref="I9:I10"/>
    <mergeCell ref="G9:G10"/>
    <mergeCell ref="H9:H10"/>
    <mergeCell ref="E9:E10"/>
    <mergeCell ref="D9:D10"/>
    <mergeCell ref="C9:C10"/>
    <mergeCell ref="C4:C5"/>
    <mergeCell ref="C6:C8"/>
    <mergeCell ref="D6:D8"/>
    <mergeCell ref="D4:D5"/>
    <mergeCell ref="E4:E5"/>
    <mergeCell ref="E6:E8"/>
    <mergeCell ref="G6:G8"/>
    <mergeCell ref="G4:G5"/>
    <mergeCell ref="I4:I5"/>
    <mergeCell ref="I6:I8"/>
    <mergeCell ref="H6:H8"/>
    <mergeCell ref="H4:H5"/>
    <mergeCell ref="F6:F8"/>
  </mergeCells>
  <hyperlinks>
    <hyperlink ref="F2" r:id="rId1"/>
    <hyperlink ref="F3" r:id="rId2"/>
    <hyperlink ref="F5" r:id="rId3"/>
    <hyperlink ref="F11" r:id="rId4"/>
    <hyperlink ref="F15" r:id="rId5"/>
    <hyperlink ref="F13" r:id="rId6"/>
  </hyperlinks>
  <printOptions gridLines="1"/>
  <pageMargins left="0.70866141732283472" right="0.70866141732283472" top="0.74803149606299213" bottom="0.74803149606299213" header="0.31496062992125984" footer="0.31496062992125984"/>
  <pageSetup paperSize="9" scale="74" orientation="landscape" horizontalDpi="300"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view="pageBreakPreview" zoomScale="60" zoomScaleNormal="60" workbookViewId="0">
      <selection activeCell="E18" sqref="E18"/>
    </sheetView>
  </sheetViews>
  <sheetFormatPr defaultRowHeight="14.4" x14ac:dyDescent="0.3"/>
  <cols>
    <col min="2" max="2" width="12.109375" customWidth="1"/>
    <col min="3" max="3" width="68.88671875" customWidth="1"/>
  </cols>
  <sheetData>
    <row r="1" spans="1:4" x14ac:dyDescent="0.3">
      <c r="A1" s="28" t="s">
        <v>20</v>
      </c>
    </row>
    <row r="2" spans="1:4" x14ac:dyDescent="0.3">
      <c r="A2" s="28" t="s">
        <v>363</v>
      </c>
    </row>
    <row r="3" spans="1:4" ht="57.6" x14ac:dyDescent="0.3">
      <c r="A3" s="51">
        <v>0.26041666666666669</v>
      </c>
      <c r="B3" t="s">
        <v>183</v>
      </c>
      <c r="C3" s="12" t="s">
        <v>191</v>
      </c>
      <c r="D3">
        <v>12</v>
      </c>
    </row>
    <row r="4" spans="1:4" x14ac:dyDescent="0.3">
      <c r="A4" s="51">
        <v>0.33333333333333331</v>
      </c>
      <c r="B4" t="s">
        <v>369</v>
      </c>
      <c r="C4" s="12" t="s">
        <v>355</v>
      </c>
    </row>
    <row r="5" spans="1:4" ht="43.2" x14ac:dyDescent="0.3">
      <c r="C5" s="60" t="s">
        <v>354</v>
      </c>
    </row>
    <row r="6" spans="1:4" x14ac:dyDescent="0.3">
      <c r="A6" s="51"/>
      <c r="C6" s="12"/>
    </row>
    <row r="7" spans="1:4" x14ac:dyDescent="0.3">
      <c r="A7" s="51">
        <v>0.35416666666666669</v>
      </c>
      <c r="B7" t="s">
        <v>358</v>
      </c>
      <c r="C7" s="12" t="s">
        <v>356</v>
      </c>
    </row>
    <row r="8" spans="1:4" ht="28.8" x14ac:dyDescent="0.3">
      <c r="A8" s="51"/>
      <c r="B8" s="51">
        <v>0.3888888888888889</v>
      </c>
      <c r="C8" s="60" t="s">
        <v>361</v>
      </c>
      <c r="D8">
        <v>6.7</v>
      </c>
    </row>
    <row r="9" spans="1:4" x14ac:dyDescent="0.3">
      <c r="A9" s="51"/>
      <c r="C9" s="78" t="s">
        <v>331</v>
      </c>
      <c r="D9" s="45">
        <v>6.7</v>
      </c>
    </row>
    <row r="10" spans="1:4" x14ac:dyDescent="0.3">
      <c r="A10" s="51"/>
      <c r="C10" s="78" t="s">
        <v>357</v>
      </c>
      <c r="D10" s="45"/>
    </row>
    <row r="11" spans="1:4" ht="7.5" customHeight="1" x14ac:dyDescent="0.3">
      <c r="A11" s="51"/>
      <c r="C11" s="78"/>
      <c r="D11" s="45"/>
    </row>
    <row r="12" spans="1:4" x14ac:dyDescent="0.3">
      <c r="C12" s="79" t="s">
        <v>367</v>
      </c>
      <c r="D12" s="45">
        <v>20</v>
      </c>
    </row>
    <row r="13" spans="1:4" x14ac:dyDescent="0.3">
      <c r="A13" s="51"/>
      <c r="B13" s="51">
        <v>0.43263888888888885</v>
      </c>
      <c r="C13" s="12" t="s">
        <v>364</v>
      </c>
    </row>
    <row r="14" spans="1:4" x14ac:dyDescent="0.3">
      <c r="A14" s="51"/>
      <c r="B14" s="51">
        <v>0.47430555555555554</v>
      </c>
      <c r="C14" s="12" t="s">
        <v>360</v>
      </c>
      <c r="D14">
        <v>4.5999999999999996</v>
      </c>
    </row>
    <row r="15" spans="1:4" x14ac:dyDescent="0.3">
      <c r="A15" s="51"/>
      <c r="B15" s="51">
        <v>0.4826388888888889</v>
      </c>
      <c r="C15" s="12" t="s">
        <v>365</v>
      </c>
    </row>
    <row r="16" spans="1:4" x14ac:dyDescent="0.3">
      <c r="A16" s="51"/>
      <c r="B16" s="51">
        <v>0.5625</v>
      </c>
      <c r="C16" s="12" t="s">
        <v>366</v>
      </c>
      <c r="D16">
        <v>4.5999999999999996</v>
      </c>
    </row>
    <row r="17" spans="1:4" x14ac:dyDescent="0.3">
      <c r="A17" s="51"/>
      <c r="B17" s="51">
        <v>0.70833333333333337</v>
      </c>
      <c r="C17" s="12" t="s">
        <v>359</v>
      </c>
      <c r="D17">
        <v>4.5999999999999996</v>
      </c>
    </row>
    <row r="18" spans="1:4" x14ac:dyDescent="0.3">
      <c r="A18" s="51"/>
      <c r="B18" s="51">
        <v>0.77569444444444446</v>
      </c>
      <c r="C18" s="12" t="s">
        <v>362</v>
      </c>
      <c r="D18">
        <v>6.7</v>
      </c>
    </row>
    <row r="22" spans="1:4" x14ac:dyDescent="0.3">
      <c r="A22" s="28" t="s">
        <v>368</v>
      </c>
    </row>
    <row r="24" spans="1:4" x14ac:dyDescent="0.3">
      <c r="C24" t="s">
        <v>184</v>
      </c>
    </row>
    <row r="25" spans="1:4" ht="86.4" x14ac:dyDescent="0.3">
      <c r="C25" s="12" t="s">
        <v>185</v>
      </c>
      <c r="D25">
        <f>1.5*2</f>
        <v>3</v>
      </c>
    </row>
    <row r="26" spans="1:4" x14ac:dyDescent="0.3">
      <c r="A26" s="51">
        <v>0.35416666666666669</v>
      </c>
      <c r="C26" s="28" t="s">
        <v>33</v>
      </c>
    </row>
    <row r="27" spans="1:4" x14ac:dyDescent="0.3">
      <c r="C27" t="s">
        <v>186</v>
      </c>
      <c r="D27">
        <v>7</v>
      </c>
    </row>
    <row r="29" spans="1:4" x14ac:dyDescent="0.3">
      <c r="C29" s="28" t="s">
        <v>187</v>
      </c>
    </row>
    <row r="30" spans="1:4" x14ac:dyDescent="0.3">
      <c r="C30" t="s">
        <v>188</v>
      </c>
    </row>
    <row r="32" spans="1:4" x14ac:dyDescent="0.3">
      <c r="A32" s="51">
        <v>0.47916666666666669</v>
      </c>
      <c r="C32" t="s">
        <v>260</v>
      </c>
    </row>
    <row r="33" spans="1:4" x14ac:dyDescent="0.3">
      <c r="A33" s="64">
        <v>0.50694444444444442</v>
      </c>
      <c r="B33" s="28"/>
      <c r="C33" s="28" t="s">
        <v>378</v>
      </c>
      <c r="D33" t="s">
        <v>377</v>
      </c>
    </row>
    <row r="36" spans="1:4" x14ac:dyDescent="0.3">
      <c r="C36" s="28" t="s">
        <v>111</v>
      </c>
      <c r="D36" s="28">
        <f>SUM(D13:D25,D3:D10)</f>
        <v>48.900000000000006</v>
      </c>
    </row>
    <row r="37" spans="1:4" x14ac:dyDescent="0.3">
      <c r="C37" s="28" t="s">
        <v>321</v>
      </c>
      <c r="D37" s="28">
        <f>D12+D27</f>
        <v>27</v>
      </c>
    </row>
  </sheetData>
  <pageMargins left="0.70866141732283472" right="0.70866141732283472" top="0.74803149606299213" bottom="0.74803149606299213" header="0.31496062992125984" footer="0.31496062992125984"/>
  <pageSetup paperSize="9" scale="51" fitToHeight="2" orientation="portrait" r:id="rId1"/>
  <rowBreaks count="1" manualBreakCount="1">
    <brk id="4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view="pageBreakPreview" zoomScale="60" zoomScaleNormal="90" workbookViewId="0">
      <selection activeCell="O40" sqref="O40"/>
    </sheetView>
  </sheetViews>
  <sheetFormatPr defaultRowHeight="14.4" x14ac:dyDescent="0.3"/>
  <cols>
    <col min="1" max="1" width="12.109375" customWidth="1"/>
    <col min="2" max="2" width="67.5546875" style="96" customWidth="1"/>
  </cols>
  <sheetData>
    <row r="1" spans="1:3" x14ac:dyDescent="0.3">
      <c r="A1" s="54" t="s">
        <v>23</v>
      </c>
    </row>
    <row r="2" spans="1:3" x14ac:dyDescent="0.3">
      <c r="A2" s="82">
        <v>42099</v>
      </c>
      <c r="B2" s="97"/>
    </row>
    <row r="3" spans="1:3" x14ac:dyDescent="0.3">
      <c r="A3" s="64">
        <v>0.63958333333333328</v>
      </c>
      <c r="B3" s="60" t="s">
        <v>189</v>
      </c>
    </row>
    <row r="4" spans="1:3" x14ac:dyDescent="0.3">
      <c r="B4" s="96" t="s">
        <v>190</v>
      </c>
      <c r="C4">
        <v>2.1</v>
      </c>
    </row>
    <row r="5" spans="1:3" x14ac:dyDescent="0.3">
      <c r="B5" s="96" t="s">
        <v>192</v>
      </c>
    </row>
    <row r="6" spans="1:3" ht="28.8" x14ac:dyDescent="0.3">
      <c r="B6" s="96" t="s">
        <v>374</v>
      </c>
    </row>
    <row r="9" spans="1:3" x14ac:dyDescent="0.3">
      <c r="B9" s="96" t="s">
        <v>193</v>
      </c>
    </row>
    <row r="10" spans="1:3" x14ac:dyDescent="0.3">
      <c r="B10" s="96" t="s">
        <v>194</v>
      </c>
    </row>
    <row r="11" spans="1:3" x14ac:dyDescent="0.3">
      <c r="B11" s="96" t="s">
        <v>195</v>
      </c>
    </row>
    <row r="12" spans="1:3" x14ac:dyDescent="0.3">
      <c r="B12" s="96" t="s">
        <v>196</v>
      </c>
    </row>
    <row r="13" spans="1:3" x14ac:dyDescent="0.3">
      <c r="B13" s="96" t="s">
        <v>197</v>
      </c>
    </row>
    <row r="14" spans="1:3" x14ac:dyDescent="0.3">
      <c r="B14" s="96" t="s">
        <v>198</v>
      </c>
    </row>
    <row r="16" spans="1:3" x14ac:dyDescent="0.3">
      <c r="A16" s="65">
        <v>42100</v>
      </c>
    </row>
    <row r="18" spans="1:3" x14ac:dyDescent="0.3">
      <c r="A18" s="51">
        <v>0.375</v>
      </c>
      <c r="B18" s="96" t="s">
        <v>256</v>
      </c>
    </row>
    <row r="22" spans="1:3" x14ac:dyDescent="0.3">
      <c r="A22" s="51">
        <v>0.51874999999999993</v>
      </c>
      <c r="B22" s="96" t="s">
        <v>375</v>
      </c>
    </row>
    <row r="23" spans="1:3" ht="28.2" x14ac:dyDescent="0.3">
      <c r="A23" s="64">
        <v>0.5805555555555556</v>
      </c>
      <c r="B23" s="98" t="s">
        <v>373</v>
      </c>
      <c r="C23" t="s">
        <v>377</v>
      </c>
    </row>
    <row r="25" spans="1:3" x14ac:dyDescent="0.3">
      <c r="B25" s="96" t="s">
        <v>37</v>
      </c>
    </row>
    <row r="26" spans="1:3" x14ac:dyDescent="0.3">
      <c r="B26" s="99" t="s">
        <v>391</v>
      </c>
      <c r="C26">
        <v>18</v>
      </c>
    </row>
    <row r="28" spans="1:3" x14ac:dyDescent="0.3">
      <c r="B28" s="96" t="s">
        <v>380</v>
      </c>
    </row>
    <row r="30" spans="1:3" x14ac:dyDescent="0.3">
      <c r="B30" s="28" t="s">
        <v>111</v>
      </c>
      <c r="C30">
        <f>SUM(C28,C22,C4)</f>
        <v>2.1</v>
      </c>
    </row>
    <row r="31" spans="1:3" x14ac:dyDescent="0.3">
      <c r="B31" s="28" t="s">
        <v>321</v>
      </c>
      <c r="C31">
        <f>C26</f>
        <v>18</v>
      </c>
    </row>
  </sheetData>
  <pageMargins left="0.70866141732283472" right="0.70866141732283472" top="0.74803149606299213" bottom="0.74803149606299213" header="0.31496062992125984" footer="0.31496062992125984"/>
  <pageSetup paperSize="10" scale="79" fitToWidth="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view="pageBreakPreview" topLeftCell="A11" zoomScale="60" zoomScaleNormal="100" workbookViewId="0">
      <selection activeCell="B22" sqref="B22"/>
    </sheetView>
  </sheetViews>
  <sheetFormatPr defaultRowHeight="14.4" x14ac:dyDescent="0.3"/>
  <cols>
    <col min="1" max="1" width="15.5546875" customWidth="1"/>
    <col min="2" max="2" width="27.5546875" customWidth="1"/>
    <col min="3" max="3" width="39.44140625" customWidth="1"/>
    <col min="6" max="6" width="68.44140625" style="12" customWidth="1"/>
  </cols>
  <sheetData>
    <row r="1" spans="1:4" x14ac:dyDescent="0.3">
      <c r="A1" s="54" t="s">
        <v>14</v>
      </c>
    </row>
    <row r="2" spans="1:4" x14ac:dyDescent="0.3">
      <c r="A2" s="28" t="s">
        <v>376</v>
      </c>
      <c r="B2" s="1" t="s">
        <v>246</v>
      </c>
    </row>
    <row r="3" spans="1:4" x14ac:dyDescent="0.3">
      <c r="A3" s="51">
        <v>0.71319444444444446</v>
      </c>
      <c r="B3" t="s">
        <v>242</v>
      </c>
    </row>
    <row r="4" spans="1:4" x14ac:dyDescent="0.3">
      <c r="A4" s="51"/>
      <c r="B4" t="s">
        <v>243</v>
      </c>
    </row>
    <row r="5" spans="1:4" x14ac:dyDescent="0.3">
      <c r="A5" s="51"/>
      <c r="B5" t="s">
        <v>247</v>
      </c>
    </row>
    <row r="6" spans="1:4" x14ac:dyDescent="0.3">
      <c r="A6" s="51"/>
      <c r="B6" t="s">
        <v>249</v>
      </c>
    </row>
    <row r="7" spans="1:4" x14ac:dyDescent="0.3">
      <c r="A7" t="s">
        <v>245</v>
      </c>
      <c r="B7" t="s">
        <v>244</v>
      </c>
    </row>
    <row r="8" spans="1:4" x14ac:dyDescent="0.3">
      <c r="A8" s="64" t="s">
        <v>248</v>
      </c>
      <c r="B8" s="1" t="s">
        <v>258</v>
      </c>
    </row>
    <row r="9" spans="1:4" x14ac:dyDescent="0.3">
      <c r="D9" t="s">
        <v>322</v>
      </c>
    </row>
    <row r="10" spans="1:4" ht="100.8" x14ac:dyDescent="0.3">
      <c r="A10" s="51"/>
      <c r="B10" s="83" t="s">
        <v>33</v>
      </c>
      <c r="C10" s="12" t="s">
        <v>241</v>
      </c>
      <c r="D10">
        <v>10</v>
      </c>
    </row>
    <row r="11" spans="1:4" ht="86.4" x14ac:dyDescent="0.3">
      <c r="A11" s="51"/>
      <c r="B11" s="83" t="s">
        <v>323</v>
      </c>
      <c r="C11" s="12" t="s">
        <v>240</v>
      </c>
      <c r="D11">
        <v>6</v>
      </c>
    </row>
    <row r="12" spans="1:4" x14ac:dyDescent="0.3">
      <c r="A12" s="51"/>
      <c r="B12" t="s">
        <v>253</v>
      </c>
      <c r="C12" s="12"/>
    </row>
    <row r="13" spans="1:4" x14ac:dyDescent="0.3">
      <c r="A13" s="51"/>
      <c r="B13" t="s">
        <v>34</v>
      </c>
    </row>
    <row r="14" spans="1:4" ht="115.2" x14ac:dyDescent="0.3">
      <c r="B14" s="12" t="s">
        <v>31</v>
      </c>
      <c r="C14" s="12" t="s">
        <v>32</v>
      </c>
      <c r="D14">
        <f>1.2*2</f>
        <v>2.4</v>
      </c>
    </row>
    <row r="15" spans="1:4" ht="38.25" customHeight="1" x14ac:dyDescent="0.3">
      <c r="B15" s="12" t="s">
        <v>252</v>
      </c>
      <c r="C15" s="12" t="s">
        <v>325</v>
      </c>
      <c r="D15">
        <f>1.2*2</f>
        <v>2.4</v>
      </c>
    </row>
    <row r="16" spans="1:4" ht="58.5" customHeight="1" x14ac:dyDescent="0.3">
      <c r="B16" t="s">
        <v>324</v>
      </c>
      <c r="C16" s="72" t="s">
        <v>326</v>
      </c>
      <c r="D16">
        <v>0</v>
      </c>
    </row>
    <row r="17" spans="1:4" x14ac:dyDescent="0.3">
      <c r="A17" t="s">
        <v>254</v>
      </c>
      <c r="B17" s="1" t="s">
        <v>255</v>
      </c>
    </row>
    <row r="18" spans="1:4" x14ac:dyDescent="0.3">
      <c r="A18" s="28" t="s">
        <v>250</v>
      </c>
      <c r="B18" t="s">
        <v>251</v>
      </c>
    </row>
    <row r="19" spans="1:4" ht="28.8" x14ac:dyDescent="0.3">
      <c r="A19" s="66">
        <v>0.41666666666666669</v>
      </c>
      <c r="B19" s="12" t="s">
        <v>327</v>
      </c>
      <c r="C19" s="12" t="s">
        <v>328</v>
      </c>
      <c r="D19">
        <v>0</v>
      </c>
    </row>
    <row r="20" spans="1:4" x14ac:dyDescent="0.3">
      <c r="A20" s="66">
        <v>0.45833333333333331</v>
      </c>
      <c r="B20" t="s">
        <v>259</v>
      </c>
    </row>
    <row r="21" spans="1:4" x14ac:dyDescent="0.3">
      <c r="A21" s="66">
        <v>0.5</v>
      </c>
      <c r="B21" t="s">
        <v>260</v>
      </c>
    </row>
    <row r="22" spans="1:4" x14ac:dyDescent="0.3">
      <c r="A22" s="51">
        <v>0.5444444444444444</v>
      </c>
      <c r="B22" s="61" t="s">
        <v>199</v>
      </c>
      <c r="D22" t="s">
        <v>377</v>
      </c>
    </row>
    <row r="24" spans="1:4" x14ac:dyDescent="0.3">
      <c r="C24" s="28" t="s">
        <v>111</v>
      </c>
      <c r="D24">
        <f>SUM(D14:D15)</f>
        <v>4.8</v>
      </c>
    </row>
    <row r="25" spans="1:4" x14ac:dyDescent="0.3">
      <c r="C25" s="28" t="s">
        <v>321</v>
      </c>
      <c r="D25">
        <f>SUM(D10:D11)</f>
        <v>16</v>
      </c>
    </row>
  </sheetData>
  <hyperlinks>
    <hyperlink ref="B2" r:id="rId1"/>
    <hyperlink ref="B17" r:id="rId2"/>
    <hyperlink ref="B8" r:id="rId3"/>
  </hyperlinks>
  <pageMargins left="0.70866141732283472" right="0.70866141732283472" top="0.74803149606299213" bottom="0.74803149606299213" header="0.31496062992125984" footer="0.31496062992125984"/>
  <pageSetup paperSize="9" scale="68" fitToWidth="2"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view="pageBreakPreview" zoomScale="60" zoomScaleNormal="80" workbookViewId="0">
      <selection activeCell="M107" sqref="M107"/>
    </sheetView>
  </sheetViews>
  <sheetFormatPr defaultRowHeight="14.4" x14ac:dyDescent="0.3"/>
  <cols>
    <col min="1" max="1" width="15" customWidth="1"/>
    <col min="2" max="2" width="40.33203125" customWidth="1"/>
    <col min="3" max="3" width="56.33203125" customWidth="1"/>
  </cols>
  <sheetData>
    <row r="1" spans="1:7" x14ac:dyDescent="0.3">
      <c r="A1" s="54" t="s">
        <v>13</v>
      </c>
    </row>
    <row r="3" spans="1:7" x14ac:dyDescent="0.3">
      <c r="A3" s="65">
        <v>42102</v>
      </c>
      <c r="B3" s="1" t="s">
        <v>214</v>
      </c>
    </row>
    <row r="4" spans="1:7" x14ac:dyDescent="0.3">
      <c r="A4" s="61" t="s">
        <v>199</v>
      </c>
    </row>
    <row r="5" spans="1:7" x14ac:dyDescent="0.3">
      <c r="A5" s="61"/>
    </row>
    <row r="6" spans="1:7" x14ac:dyDescent="0.3">
      <c r="A6" s="51">
        <v>0.60763888888888895</v>
      </c>
      <c r="B6" t="s">
        <v>200</v>
      </c>
    </row>
    <row r="7" spans="1:7" x14ac:dyDescent="0.3">
      <c r="A7" s="51"/>
      <c r="B7" t="s">
        <v>330</v>
      </c>
      <c r="D7">
        <v>36</v>
      </c>
    </row>
    <row r="8" spans="1:7" ht="43.2" x14ac:dyDescent="0.3">
      <c r="A8" s="51">
        <v>0.625</v>
      </c>
      <c r="B8" t="s">
        <v>213</v>
      </c>
      <c r="C8" s="12" t="s">
        <v>383</v>
      </c>
      <c r="G8" t="s">
        <v>218</v>
      </c>
    </row>
    <row r="9" spans="1:7" x14ac:dyDescent="0.3">
      <c r="A9" s="51">
        <v>0.66666666666666663</v>
      </c>
      <c r="G9" s="63" t="s">
        <v>207</v>
      </c>
    </row>
    <row r="10" spans="1:7" x14ac:dyDescent="0.3">
      <c r="B10" s="12" t="s">
        <v>212</v>
      </c>
      <c r="D10">
        <v>0</v>
      </c>
      <c r="G10" s="63" t="s">
        <v>208</v>
      </c>
    </row>
    <row r="11" spans="1:7" ht="28.8" x14ac:dyDescent="0.3">
      <c r="B11" s="12" t="s">
        <v>210</v>
      </c>
      <c r="C11" s="12" t="s">
        <v>216</v>
      </c>
      <c r="D11">
        <v>0</v>
      </c>
      <c r="G11" s="63" t="s">
        <v>209</v>
      </c>
    </row>
    <row r="12" spans="1:7" ht="28.8" x14ac:dyDescent="0.3">
      <c r="B12" s="12" t="s">
        <v>211</v>
      </c>
      <c r="C12" s="12" t="s">
        <v>329</v>
      </c>
      <c r="D12">
        <v>0</v>
      </c>
    </row>
    <row r="13" spans="1:7" ht="28.8" x14ac:dyDescent="0.3">
      <c r="B13" s="12" t="s">
        <v>217</v>
      </c>
      <c r="D13">
        <v>0</v>
      </c>
    </row>
    <row r="14" spans="1:7" x14ac:dyDescent="0.3">
      <c r="A14" s="65">
        <v>42103</v>
      </c>
      <c r="B14" s="1" t="s">
        <v>235</v>
      </c>
    </row>
    <row r="16" spans="1:7" x14ac:dyDescent="0.3">
      <c r="B16" t="s">
        <v>221</v>
      </c>
      <c r="C16" s="110" t="s">
        <v>336</v>
      </c>
      <c r="D16">
        <v>0</v>
      </c>
      <c r="E16" t="s">
        <v>335</v>
      </c>
    </row>
    <row r="17" spans="1:4" x14ac:dyDescent="0.3">
      <c r="B17" t="s">
        <v>222</v>
      </c>
      <c r="C17" s="110"/>
      <c r="D17">
        <v>0</v>
      </c>
    </row>
    <row r="18" spans="1:4" ht="23.25" customHeight="1" x14ac:dyDescent="0.3">
      <c r="B18" t="s">
        <v>219</v>
      </c>
      <c r="C18" s="110"/>
      <c r="D18">
        <v>0</v>
      </c>
    </row>
    <row r="19" spans="1:4" ht="21.75" customHeight="1" x14ac:dyDescent="0.3">
      <c r="B19" t="s">
        <v>220</v>
      </c>
      <c r="C19" s="110"/>
      <c r="D19">
        <v>0</v>
      </c>
    </row>
    <row r="20" spans="1:4" x14ac:dyDescent="0.3">
      <c r="B20" t="s">
        <v>404</v>
      </c>
      <c r="C20" t="s">
        <v>405</v>
      </c>
    </row>
    <row r="21" spans="1:4" x14ac:dyDescent="0.3">
      <c r="B21" t="s">
        <v>223</v>
      </c>
    </row>
    <row r="22" spans="1:4" x14ac:dyDescent="0.3">
      <c r="B22" t="s">
        <v>233</v>
      </c>
      <c r="D22">
        <v>0</v>
      </c>
    </row>
    <row r="23" spans="1:4" x14ac:dyDescent="0.3">
      <c r="B23" t="s">
        <v>224</v>
      </c>
      <c r="C23" t="s">
        <v>339</v>
      </c>
      <c r="D23">
        <v>0</v>
      </c>
    </row>
    <row r="24" spans="1:4" x14ac:dyDescent="0.3">
      <c r="B24" t="s">
        <v>234</v>
      </c>
      <c r="C24" t="s">
        <v>338</v>
      </c>
    </row>
    <row r="25" spans="1:4" x14ac:dyDescent="0.3">
      <c r="B25" t="s">
        <v>225</v>
      </c>
      <c r="C25" t="s">
        <v>340</v>
      </c>
      <c r="D25">
        <v>0</v>
      </c>
    </row>
    <row r="26" spans="1:4" x14ac:dyDescent="0.3">
      <c r="B26" t="s">
        <v>226</v>
      </c>
      <c r="C26" t="s">
        <v>341</v>
      </c>
      <c r="D26">
        <v>0</v>
      </c>
    </row>
    <row r="27" spans="1:4" x14ac:dyDescent="0.3">
      <c r="B27" t="s">
        <v>236</v>
      </c>
    </row>
    <row r="28" spans="1:4" x14ac:dyDescent="0.3">
      <c r="B28" t="s">
        <v>239</v>
      </c>
    </row>
    <row r="30" spans="1:4" x14ac:dyDescent="0.3">
      <c r="A30" s="65">
        <v>42104</v>
      </c>
      <c r="B30" s="1" t="s">
        <v>232</v>
      </c>
    </row>
    <row r="32" spans="1:4" x14ac:dyDescent="0.3">
      <c r="B32" t="s">
        <v>228</v>
      </c>
      <c r="C32" s="12" t="s">
        <v>238</v>
      </c>
    </row>
    <row r="33" spans="1:4" x14ac:dyDescent="0.3">
      <c r="B33" t="s">
        <v>227</v>
      </c>
      <c r="C33" t="s">
        <v>342</v>
      </c>
    </row>
    <row r="34" spans="1:4" x14ac:dyDescent="0.3">
      <c r="B34" t="s">
        <v>229</v>
      </c>
      <c r="C34" t="s">
        <v>343</v>
      </c>
    </row>
    <row r="35" spans="1:4" x14ac:dyDescent="0.3">
      <c r="B35" s="12" t="s">
        <v>215</v>
      </c>
      <c r="D35">
        <v>0</v>
      </c>
    </row>
    <row r="36" spans="1:4" x14ac:dyDescent="0.3">
      <c r="B36" t="s">
        <v>231</v>
      </c>
      <c r="C36" s="12" t="s">
        <v>337</v>
      </c>
      <c r="D36">
        <v>0</v>
      </c>
    </row>
    <row r="37" spans="1:4" x14ac:dyDescent="0.3">
      <c r="B37" t="s">
        <v>230</v>
      </c>
      <c r="D37">
        <v>0</v>
      </c>
    </row>
    <row r="38" spans="1:4" x14ac:dyDescent="0.3">
      <c r="A38" s="65">
        <v>42105</v>
      </c>
      <c r="B38" t="s">
        <v>372</v>
      </c>
      <c r="D38">
        <v>30</v>
      </c>
    </row>
    <row r="39" spans="1:4" x14ac:dyDescent="0.3">
      <c r="B39" s="73" t="s">
        <v>332</v>
      </c>
    </row>
    <row r="40" spans="1:4" x14ac:dyDescent="0.3">
      <c r="B40" s="74" t="s">
        <v>333</v>
      </c>
    </row>
    <row r="41" spans="1:4" ht="53.4" x14ac:dyDescent="0.3">
      <c r="B41" s="75" t="s">
        <v>334</v>
      </c>
      <c r="D41">
        <v>14</v>
      </c>
    </row>
    <row r="42" spans="1:4" x14ac:dyDescent="0.3">
      <c r="A42" s="51">
        <v>0.28819444444444448</v>
      </c>
      <c r="B42" t="s">
        <v>201</v>
      </c>
    </row>
    <row r="44" spans="1:4" x14ac:dyDescent="0.3">
      <c r="C44" t="s">
        <v>111</v>
      </c>
      <c r="D44">
        <f>D38/2</f>
        <v>15</v>
      </c>
    </row>
    <row r="45" spans="1:4" x14ac:dyDescent="0.3">
      <c r="C45" t="s">
        <v>344</v>
      </c>
      <c r="D45">
        <f>D7</f>
        <v>36</v>
      </c>
    </row>
    <row r="46" spans="1:4" x14ac:dyDescent="0.3">
      <c r="A46" t="s">
        <v>406</v>
      </c>
    </row>
    <row r="81" spans="1:1" x14ac:dyDescent="0.3">
      <c r="A81" s="28" t="s">
        <v>407</v>
      </c>
    </row>
    <row r="117" spans="1:1" x14ac:dyDescent="0.3">
      <c r="A117" s="28" t="s">
        <v>408</v>
      </c>
    </row>
    <row r="149" spans="1:1" x14ac:dyDescent="0.3">
      <c r="A149" t="s">
        <v>409</v>
      </c>
    </row>
  </sheetData>
  <mergeCells count="1">
    <mergeCell ref="C16:C19"/>
  </mergeCells>
  <hyperlinks>
    <hyperlink ref="B3" r:id="rId1"/>
    <hyperlink ref="B14" r:id="rId2"/>
    <hyperlink ref="B30" r:id="rId3"/>
  </hyperlinks>
  <pageMargins left="0.70866141732283472" right="0.70866141732283472" top="0.74803149606299213" bottom="0.74803149606299213" header="0.31496062992125984" footer="0.31496062992125984"/>
  <pageSetup paperSize="9" scale="56" fitToHeight="4" orientation="landscape" r:id="rId4"/>
  <rowBreaks count="4" manualBreakCount="4">
    <brk id="45" max="16383" man="1"/>
    <brk id="79" max="16383" man="1"/>
    <brk id="115" max="16383" man="1"/>
    <brk id="147" max="14"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28"/>
  <sheetViews>
    <sheetView view="pageBreakPreview" topLeftCell="A5" zoomScale="60" zoomScaleNormal="100" workbookViewId="0">
      <selection activeCell="B13" sqref="B13"/>
    </sheetView>
  </sheetViews>
  <sheetFormatPr defaultRowHeight="14.4" x14ac:dyDescent="0.3"/>
  <cols>
    <col min="1" max="1" width="13.5546875" customWidth="1"/>
    <col min="2" max="2" width="58.33203125" customWidth="1"/>
    <col min="3" max="3" width="20.109375" customWidth="1"/>
    <col min="4" max="4" width="10.33203125" customWidth="1"/>
  </cols>
  <sheetData>
    <row r="1" spans="1:8" x14ac:dyDescent="0.3">
      <c r="A1" s="54" t="s">
        <v>45</v>
      </c>
    </row>
    <row r="2" spans="1:8" x14ac:dyDescent="0.3">
      <c r="A2" s="65">
        <v>42105</v>
      </c>
    </row>
    <row r="3" spans="1:8" x14ac:dyDescent="0.3">
      <c r="A3" s="51">
        <v>0.34375</v>
      </c>
      <c r="B3" t="s">
        <v>257</v>
      </c>
    </row>
    <row r="4" spans="1:8" ht="100.8" x14ac:dyDescent="0.3">
      <c r="B4" s="12" t="s">
        <v>262</v>
      </c>
      <c r="C4" s="12"/>
      <c r="D4">
        <f>35*0.132</f>
        <v>4.62</v>
      </c>
    </row>
    <row r="5" spans="1:8" x14ac:dyDescent="0.3">
      <c r="B5" t="s">
        <v>263</v>
      </c>
    </row>
    <row r="6" spans="1:8" x14ac:dyDescent="0.3">
      <c r="A6" s="51">
        <v>0.41666666666666669</v>
      </c>
      <c r="B6" s="28" t="s">
        <v>261</v>
      </c>
      <c r="C6" s="28"/>
    </row>
    <row r="7" spans="1:8" ht="49.2" x14ac:dyDescent="0.3">
      <c r="A7" s="51"/>
      <c r="B7" s="71" t="s">
        <v>315</v>
      </c>
      <c r="C7" s="71"/>
    </row>
    <row r="8" spans="1:8" ht="115.2" x14ac:dyDescent="0.3">
      <c r="A8" s="51"/>
      <c r="B8" s="12" t="s">
        <v>316</v>
      </c>
      <c r="C8" s="12"/>
    </row>
    <row r="9" spans="1:8" x14ac:dyDescent="0.3">
      <c r="A9" s="51"/>
      <c r="B9" s="28"/>
      <c r="C9" s="28"/>
    </row>
    <row r="10" spans="1:8" x14ac:dyDescent="0.3">
      <c r="A10" s="51"/>
      <c r="B10" s="60"/>
      <c r="C10" s="60"/>
      <c r="H10" s="54" t="s">
        <v>420</v>
      </c>
    </row>
    <row r="11" spans="1:8" x14ac:dyDescent="0.3">
      <c r="B11" s="12" t="s">
        <v>267</v>
      </c>
      <c r="C11" s="12"/>
      <c r="H11" t="s">
        <v>414</v>
      </c>
    </row>
    <row r="12" spans="1:8" x14ac:dyDescent="0.3">
      <c r="B12" s="12" t="s">
        <v>264</v>
      </c>
      <c r="C12" s="12"/>
      <c r="H12" t="s">
        <v>415</v>
      </c>
    </row>
    <row r="13" spans="1:8" ht="28.8" x14ac:dyDescent="0.3">
      <c r="B13" s="12" t="s">
        <v>265</v>
      </c>
      <c r="C13" s="12" t="s">
        <v>422</v>
      </c>
      <c r="D13">
        <v>100</v>
      </c>
      <c r="E13" t="s">
        <v>180</v>
      </c>
      <c r="H13" t="s">
        <v>417</v>
      </c>
    </row>
    <row r="14" spans="1:8" x14ac:dyDescent="0.3">
      <c r="B14" s="12" t="s">
        <v>268</v>
      </c>
      <c r="C14" s="12"/>
      <c r="H14" t="s">
        <v>416</v>
      </c>
    </row>
    <row r="15" spans="1:8" x14ac:dyDescent="0.3">
      <c r="B15" s="12"/>
      <c r="C15" s="12"/>
      <c r="H15" t="s">
        <v>418</v>
      </c>
    </row>
    <row r="16" spans="1:8" x14ac:dyDescent="0.3">
      <c r="A16" s="65">
        <v>42106</v>
      </c>
      <c r="B16" s="12"/>
      <c r="C16" s="12"/>
      <c r="H16" t="s">
        <v>419</v>
      </c>
    </row>
    <row r="17" spans="1:5" x14ac:dyDescent="0.3">
      <c r="B17" t="s">
        <v>266</v>
      </c>
      <c r="D17">
        <f>87*0.132</f>
        <v>11.484</v>
      </c>
      <c r="E17" t="s">
        <v>180</v>
      </c>
    </row>
    <row r="19" spans="1:5" x14ac:dyDescent="0.3">
      <c r="B19" t="s">
        <v>270</v>
      </c>
    </row>
    <row r="20" spans="1:5" x14ac:dyDescent="0.3">
      <c r="B20" t="s">
        <v>423</v>
      </c>
      <c r="C20" t="s">
        <v>424</v>
      </c>
      <c r="D20">
        <v>80</v>
      </c>
      <c r="E20" t="s">
        <v>180</v>
      </c>
    </row>
    <row r="21" spans="1:5" x14ac:dyDescent="0.3">
      <c r="B21" t="s">
        <v>269</v>
      </c>
    </row>
    <row r="23" spans="1:5" x14ac:dyDescent="0.3">
      <c r="A23" s="62">
        <v>42107</v>
      </c>
    </row>
    <row r="25" spans="1:5" x14ac:dyDescent="0.3">
      <c r="A25" s="51"/>
      <c r="B25" t="s">
        <v>271</v>
      </c>
      <c r="D25" t="s">
        <v>411</v>
      </c>
    </row>
    <row r="27" spans="1:5" x14ac:dyDescent="0.3">
      <c r="B27" t="s">
        <v>321</v>
      </c>
    </row>
    <row r="28" spans="1:5" x14ac:dyDescent="0.3">
      <c r="B28" t="s">
        <v>421</v>
      </c>
      <c r="D28">
        <f>D4</f>
        <v>4.62</v>
      </c>
    </row>
  </sheetData>
  <pageMargins left="0.70866141732283472" right="0.70866141732283472" top="0.74803149606299213" bottom="0.74803149606299213" header="0.31496062992125984" footer="0.31496062992125984"/>
  <pageSetup paperSize="9"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BreakPreview" zoomScale="60" zoomScaleNormal="100" workbookViewId="0">
      <selection activeCell="B5" sqref="B5:B8"/>
    </sheetView>
  </sheetViews>
  <sheetFormatPr defaultRowHeight="14.4" x14ac:dyDescent="0.3"/>
  <cols>
    <col min="1" max="1" width="12.44140625" customWidth="1"/>
    <col min="2" max="2" width="52.33203125" customWidth="1"/>
  </cols>
  <sheetData>
    <row r="1" spans="1:3" x14ac:dyDescent="0.3">
      <c r="A1" s="54" t="s">
        <v>51</v>
      </c>
    </row>
    <row r="2" spans="1:3" x14ac:dyDescent="0.3">
      <c r="A2" s="62">
        <v>42107</v>
      </c>
      <c r="C2" t="s">
        <v>322</v>
      </c>
    </row>
    <row r="3" spans="1:3" x14ac:dyDescent="0.3">
      <c r="A3" s="35">
        <v>0.61111111111111105</v>
      </c>
      <c r="B3" s="24" t="s">
        <v>129</v>
      </c>
    </row>
    <row r="4" spans="1:3" x14ac:dyDescent="0.3">
      <c r="A4" s="36" t="s">
        <v>56</v>
      </c>
      <c r="B4" s="23" t="s">
        <v>280</v>
      </c>
    </row>
    <row r="5" spans="1:3" x14ac:dyDescent="0.3">
      <c r="B5" t="s">
        <v>273</v>
      </c>
      <c r="C5">
        <v>0</v>
      </c>
    </row>
    <row r="6" spans="1:3" x14ac:dyDescent="0.3">
      <c r="B6" t="s">
        <v>272</v>
      </c>
      <c r="C6">
        <v>0</v>
      </c>
    </row>
    <row r="7" spans="1:3" x14ac:dyDescent="0.3">
      <c r="B7" t="s">
        <v>274</v>
      </c>
      <c r="C7">
        <v>0</v>
      </c>
    </row>
    <row r="8" spans="1:3" x14ac:dyDescent="0.3">
      <c r="B8" t="s">
        <v>320</v>
      </c>
      <c r="C8">
        <v>0</v>
      </c>
    </row>
    <row r="10" spans="1:3" x14ac:dyDescent="0.3">
      <c r="A10" s="62">
        <v>42108</v>
      </c>
      <c r="B10" t="s">
        <v>288</v>
      </c>
      <c r="C10">
        <v>70</v>
      </c>
    </row>
    <row r="11" spans="1:3" ht="43.2" x14ac:dyDescent="0.3">
      <c r="B11" s="76" t="s">
        <v>287</v>
      </c>
    </row>
    <row r="13" spans="1:3" x14ac:dyDescent="0.3">
      <c r="A13" s="62">
        <v>42109</v>
      </c>
    </row>
    <row r="14" spans="1:3" x14ac:dyDescent="0.3">
      <c r="A14" s="51">
        <v>0.42708333333333331</v>
      </c>
      <c r="B14" t="s">
        <v>283</v>
      </c>
    </row>
    <row r="15" spans="1:3" x14ac:dyDescent="0.3">
      <c r="A15" s="51"/>
    </row>
    <row r="16" spans="1:3" x14ac:dyDescent="0.3">
      <c r="B16" s="1" t="s">
        <v>284</v>
      </c>
    </row>
    <row r="18" spans="2:3" x14ac:dyDescent="0.3">
      <c r="B18" t="s">
        <v>321</v>
      </c>
      <c r="C18">
        <f>SUM(C5:C17)</f>
        <v>70</v>
      </c>
    </row>
    <row r="19" spans="2:3" ht="24.6" x14ac:dyDescent="0.4">
      <c r="B19" s="68"/>
    </row>
    <row r="20" spans="2:3" ht="24.6" x14ac:dyDescent="0.4">
      <c r="B20" s="68"/>
    </row>
    <row r="21" spans="2:3" ht="24.6" x14ac:dyDescent="0.4">
      <c r="B21" s="68"/>
    </row>
  </sheetData>
  <hyperlinks>
    <hyperlink ref="B11" r:id="rId1" location="ITINERARY"/>
    <hyperlink ref="B16" r:id="rId2"/>
  </hyperlinks>
  <pageMargins left="0.70866141732283472" right="0.70866141732283472" top="0.74803149606299213" bottom="0.74803149606299213" header="0.31496062992125984" footer="0.31496062992125984"/>
  <pageSetup paperSize="9" scale="64" fitToHeight="2" orientation="landscape" r:id="rId3"/>
  <rowBreaks count="1" manualBreakCount="1">
    <brk id="48" max="13" man="1"/>
  </rowBreak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view="pageBreakPreview" zoomScale="60" zoomScaleNormal="100" workbookViewId="0">
      <selection activeCell="C17" sqref="C17"/>
    </sheetView>
  </sheetViews>
  <sheetFormatPr defaultRowHeight="14.4" x14ac:dyDescent="0.3"/>
  <cols>
    <col min="1" max="1" width="14.5546875" customWidth="1"/>
    <col min="2" max="2" width="61.44140625" customWidth="1"/>
    <col min="6" max="7" width="9.109375" bestFit="1" customWidth="1"/>
  </cols>
  <sheetData>
    <row r="1" spans="1:7" x14ac:dyDescent="0.3">
      <c r="A1" s="54" t="s">
        <v>43</v>
      </c>
    </row>
    <row r="2" spans="1:7" x14ac:dyDescent="0.3">
      <c r="A2" s="62">
        <v>42109</v>
      </c>
      <c r="C2" t="s">
        <v>180</v>
      </c>
      <c r="E2" s="1" t="s">
        <v>310</v>
      </c>
    </row>
    <row r="3" spans="1:7" x14ac:dyDescent="0.3">
      <c r="A3" s="51">
        <v>0.61458333333333337</v>
      </c>
      <c r="B3" t="s">
        <v>242</v>
      </c>
      <c r="E3" t="s">
        <v>307</v>
      </c>
      <c r="G3">
        <v>0.13200000000000001</v>
      </c>
    </row>
    <row r="4" spans="1:7" x14ac:dyDescent="0.3">
      <c r="B4" t="s">
        <v>312</v>
      </c>
      <c r="E4" t="s">
        <v>308</v>
      </c>
      <c r="F4">
        <v>110</v>
      </c>
      <c r="G4">
        <f>F4*G3</f>
        <v>14.520000000000001</v>
      </c>
    </row>
    <row r="5" spans="1:7" x14ac:dyDescent="0.3">
      <c r="B5" t="s">
        <v>313</v>
      </c>
      <c r="C5">
        <f>G4</f>
        <v>14.520000000000001</v>
      </c>
      <c r="E5" t="s">
        <v>309</v>
      </c>
      <c r="F5">
        <v>180</v>
      </c>
      <c r="G5">
        <f>F5*G3</f>
        <v>23.76</v>
      </c>
    </row>
    <row r="6" spans="1:7" x14ac:dyDescent="0.3">
      <c r="E6" t="s">
        <v>311</v>
      </c>
    </row>
    <row r="7" spans="1:7" x14ac:dyDescent="0.3">
      <c r="A7" s="62">
        <v>42110</v>
      </c>
      <c r="E7" t="s">
        <v>318</v>
      </c>
    </row>
    <row r="8" spans="1:7" x14ac:dyDescent="0.3">
      <c r="B8" t="s">
        <v>289</v>
      </c>
    </row>
    <row r="9" spans="1:7" ht="129.6" x14ac:dyDescent="0.3">
      <c r="B9" s="12" t="s">
        <v>314</v>
      </c>
    </row>
    <row r="11" spans="1:7" x14ac:dyDescent="0.3">
      <c r="B11" t="s">
        <v>319</v>
      </c>
    </row>
    <row r="14" spans="1:7" x14ac:dyDescent="0.3">
      <c r="A14" s="51">
        <v>0.69791666666666663</v>
      </c>
      <c r="B14" t="s">
        <v>290</v>
      </c>
    </row>
    <row r="16" spans="1:7" x14ac:dyDescent="0.3">
      <c r="B16" t="s">
        <v>321</v>
      </c>
      <c r="C16">
        <f>SUM(C4:C15)</f>
        <v>14.520000000000001</v>
      </c>
    </row>
  </sheetData>
  <hyperlinks>
    <hyperlink ref="E2" r:id="rId1"/>
  </hyperlinks>
  <pageMargins left="0.70866141732283472" right="0.70866141732283472" top="0.74803149606299213" bottom="0.74803149606299213" header="0.31496062992125984" footer="0.31496062992125984"/>
  <pageSetup paperSize="9" scale="62"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view="pageBreakPreview" topLeftCell="A6" zoomScale="60" zoomScaleNormal="90" workbookViewId="0">
      <selection activeCell="B7" sqref="B7:B15"/>
    </sheetView>
  </sheetViews>
  <sheetFormatPr defaultRowHeight="14.4" x14ac:dyDescent="0.3"/>
  <cols>
    <col min="1" max="1" width="13.44140625" customWidth="1"/>
    <col min="2" max="2" width="52.6640625" customWidth="1"/>
    <col min="3" max="3" width="17.88671875" style="12" customWidth="1"/>
  </cols>
  <sheetData>
    <row r="1" spans="1:3" x14ac:dyDescent="0.3">
      <c r="A1" s="54" t="s">
        <v>40</v>
      </c>
    </row>
    <row r="3" spans="1:3" x14ac:dyDescent="0.3">
      <c r="A3" s="65">
        <v>42110</v>
      </c>
    </row>
    <row r="4" spans="1:3" ht="129.6" x14ac:dyDescent="0.3">
      <c r="A4" s="51">
        <v>0.79166666666666663</v>
      </c>
      <c r="B4" s="12" t="s">
        <v>293</v>
      </c>
    </row>
    <row r="5" spans="1:3" ht="316.8" x14ac:dyDescent="0.3">
      <c r="B5" s="12" t="s">
        <v>317</v>
      </c>
    </row>
    <row r="6" spans="1:3" ht="28.8" x14ac:dyDescent="0.3">
      <c r="A6" s="65">
        <v>42111</v>
      </c>
      <c r="B6" s="15" t="s">
        <v>76</v>
      </c>
      <c r="C6" s="76" t="s">
        <v>298</v>
      </c>
    </row>
    <row r="7" spans="1:3" ht="57.6" x14ac:dyDescent="0.3">
      <c r="B7" t="s">
        <v>296</v>
      </c>
      <c r="C7" s="12" t="s">
        <v>297</v>
      </c>
    </row>
    <row r="8" spans="1:3" x14ac:dyDescent="0.3">
      <c r="B8" t="s">
        <v>299</v>
      </c>
    </row>
    <row r="9" spans="1:3" x14ac:dyDescent="0.3">
      <c r="B9" t="s">
        <v>77</v>
      </c>
    </row>
    <row r="10" spans="1:3" x14ac:dyDescent="0.3">
      <c r="B10" t="s">
        <v>295</v>
      </c>
    </row>
    <row r="11" spans="1:3" x14ac:dyDescent="0.3">
      <c r="B11" t="s">
        <v>302</v>
      </c>
    </row>
    <row r="12" spans="1:3" ht="43.2" x14ac:dyDescent="0.3">
      <c r="B12" s="69" t="s">
        <v>294</v>
      </c>
      <c r="C12" s="12" t="s">
        <v>300</v>
      </c>
    </row>
    <row r="13" spans="1:3" ht="43.2" x14ac:dyDescent="0.3">
      <c r="B13" t="s">
        <v>301</v>
      </c>
      <c r="C13" s="12" t="s">
        <v>303</v>
      </c>
    </row>
    <row r="14" spans="1:3" x14ac:dyDescent="0.3">
      <c r="B14" s="70" t="s">
        <v>304</v>
      </c>
      <c r="C14" s="12" t="s">
        <v>305</v>
      </c>
    </row>
    <row r="15" spans="1:3" x14ac:dyDescent="0.3">
      <c r="B15" s="70" t="s">
        <v>306</v>
      </c>
    </row>
    <row r="17" spans="1:2" x14ac:dyDescent="0.3">
      <c r="A17" s="65">
        <v>42112</v>
      </c>
    </row>
    <row r="18" spans="1:2" x14ac:dyDescent="0.3">
      <c r="A18" s="51">
        <v>0.4375</v>
      </c>
      <c r="B18" t="s">
        <v>292</v>
      </c>
    </row>
    <row r="19" spans="1:2" x14ac:dyDescent="0.3">
      <c r="A19" s="51">
        <v>0.53819444444444442</v>
      </c>
      <c r="B19" t="s">
        <v>291</v>
      </c>
    </row>
  </sheetData>
  <hyperlinks>
    <hyperlink ref="B12" r:id="rId1" display="http://www.tripadvisor.com/Attraction_Review-g294454-d316812-Reviews-Mirogoj_Cemetery-Zagreb_Central_Croatia.html"/>
    <hyperlink ref="C6" r:id="rId2"/>
  </hyperlinks>
  <pageMargins left="0.70866141732283472" right="0.70866141732283472" top="0.74803149606299213" bottom="0.74803149606299213" header="0.31496062992125984" footer="0.31496062992125984"/>
  <pageSetup paperSize="9" scale="48" fitToHeight="2" orientation="landscape"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topLeftCell="A49" zoomScaleNormal="100" workbookViewId="0">
      <selection activeCell="C69" sqref="C69"/>
    </sheetView>
  </sheetViews>
  <sheetFormatPr defaultRowHeight="14.4" x14ac:dyDescent="0.3"/>
  <cols>
    <col min="2" max="2" width="12.109375" style="19" customWidth="1"/>
    <col min="3" max="3" width="9.109375" style="18"/>
    <col min="4" max="4" width="55.44140625" customWidth="1"/>
  </cols>
  <sheetData>
    <row r="1" spans="1:4" ht="15.6" x14ac:dyDescent="0.3">
      <c r="A1" s="20" t="s">
        <v>159</v>
      </c>
      <c r="B1" s="31"/>
      <c r="C1" s="31"/>
      <c r="D1" s="21"/>
    </row>
    <row r="2" spans="1:4" ht="15.6" x14ac:dyDescent="0.3">
      <c r="A2" s="20"/>
      <c r="B2" s="31"/>
      <c r="C2" s="31"/>
      <c r="D2" s="21"/>
    </row>
    <row r="3" spans="1:4" x14ac:dyDescent="0.3">
      <c r="A3" s="22" t="s">
        <v>97</v>
      </c>
      <c r="B3" s="22" t="s">
        <v>54</v>
      </c>
      <c r="C3" s="22" t="s">
        <v>98</v>
      </c>
      <c r="D3" s="22" t="s">
        <v>99</v>
      </c>
    </row>
    <row r="4" spans="1:4" s="28" customFormat="1" x14ac:dyDescent="0.3">
      <c r="A4" s="28" t="s">
        <v>0</v>
      </c>
      <c r="B4" s="41">
        <v>42098</v>
      </c>
      <c r="C4" s="32">
        <v>0.91319444444444453</v>
      </c>
      <c r="D4" s="28" t="s">
        <v>100</v>
      </c>
    </row>
    <row r="5" spans="1:4" x14ac:dyDescent="0.3">
      <c r="B5" s="42"/>
      <c r="C5" s="33">
        <v>0.98611111111111116</v>
      </c>
      <c r="D5" t="s">
        <v>101</v>
      </c>
    </row>
    <row r="6" spans="1:4" x14ac:dyDescent="0.3">
      <c r="B6" s="42"/>
      <c r="C6" s="33">
        <v>3.125E-2</v>
      </c>
      <c r="D6" t="s">
        <v>102</v>
      </c>
    </row>
    <row r="7" spans="1:4" s="28" customFormat="1" x14ac:dyDescent="0.3">
      <c r="A7" s="28" t="s">
        <v>1</v>
      </c>
      <c r="B7" s="41">
        <v>42099</v>
      </c>
      <c r="C7" s="32"/>
      <c r="D7" s="28" t="s">
        <v>120</v>
      </c>
    </row>
    <row r="8" spans="1:4" x14ac:dyDescent="0.3">
      <c r="C8" s="33">
        <v>0.25694444444444448</v>
      </c>
      <c r="D8" t="s">
        <v>103</v>
      </c>
    </row>
    <row r="9" spans="1:4" x14ac:dyDescent="0.3">
      <c r="D9" t="s">
        <v>104</v>
      </c>
    </row>
    <row r="10" spans="1:4" x14ac:dyDescent="0.3">
      <c r="C10" s="33">
        <v>0.33333333333333331</v>
      </c>
      <c r="D10" t="s">
        <v>105</v>
      </c>
    </row>
    <row r="11" spans="1:4" x14ac:dyDescent="0.3">
      <c r="C11" s="34" t="s">
        <v>111</v>
      </c>
      <c r="D11" s="25" t="s">
        <v>112</v>
      </c>
    </row>
    <row r="12" spans="1:4" x14ac:dyDescent="0.3">
      <c r="C12" s="35">
        <v>0.50694444444444442</v>
      </c>
      <c r="D12" s="24" t="s">
        <v>106</v>
      </c>
    </row>
    <row r="13" spans="1:4" x14ac:dyDescent="0.3">
      <c r="C13" s="35">
        <v>0.66319444444444442</v>
      </c>
      <c r="D13" s="24" t="s">
        <v>107</v>
      </c>
    </row>
    <row r="14" spans="1:4" x14ac:dyDescent="0.3">
      <c r="C14" s="36" t="s">
        <v>56</v>
      </c>
      <c r="D14" s="23" t="s">
        <v>57</v>
      </c>
    </row>
    <row r="15" spans="1:4" s="28" customFormat="1" x14ac:dyDescent="0.3">
      <c r="A15" s="28" t="s">
        <v>2</v>
      </c>
      <c r="B15" s="41">
        <v>42100</v>
      </c>
      <c r="C15" s="37"/>
      <c r="D15" s="28" t="s">
        <v>121</v>
      </c>
    </row>
    <row r="16" spans="1:4" x14ac:dyDescent="0.3">
      <c r="C16" s="33">
        <v>0.33333333333333331</v>
      </c>
      <c r="D16" t="s">
        <v>108</v>
      </c>
    </row>
    <row r="17" spans="1:4" x14ac:dyDescent="0.3">
      <c r="C17" s="34" t="s">
        <v>111</v>
      </c>
      <c r="D17" s="25" t="s">
        <v>112</v>
      </c>
    </row>
    <row r="18" spans="1:4" x14ac:dyDescent="0.3">
      <c r="C18" s="35">
        <v>0.59930555555555554</v>
      </c>
      <c r="D18" s="24" t="s">
        <v>113</v>
      </c>
    </row>
    <row r="19" spans="1:4" x14ac:dyDescent="0.3">
      <c r="C19" s="35">
        <v>0.71319444444444446</v>
      </c>
      <c r="D19" s="24" t="s">
        <v>114</v>
      </c>
    </row>
    <row r="20" spans="1:4" x14ac:dyDescent="0.3">
      <c r="C20" s="36" t="s">
        <v>56</v>
      </c>
      <c r="D20" s="23" t="s">
        <v>67</v>
      </c>
    </row>
    <row r="21" spans="1:4" s="28" customFormat="1" x14ac:dyDescent="0.3">
      <c r="A21" s="28" t="s">
        <v>3</v>
      </c>
      <c r="B21" s="41">
        <v>42101</v>
      </c>
      <c r="C21" s="38"/>
      <c r="D21" s="28" t="s">
        <v>115</v>
      </c>
    </row>
    <row r="22" spans="1:4" x14ac:dyDescent="0.3">
      <c r="C22" s="36" t="s">
        <v>56</v>
      </c>
      <c r="D22" s="23" t="s">
        <v>67</v>
      </c>
    </row>
    <row r="23" spans="1:4" s="28" customFormat="1" x14ac:dyDescent="0.3">
      <c r="A23" s="28" t="s">
        <v>4</v>
      </c>
      <c r="B23" s="41">
        <v>42102</v>
      </c>
      <c r="C23" s="37"/>
      <c r="D23" s="29" t="s">
        <v>122</v>
      </c>
    </row>
    <row r="24" spans="1:4" x14ac:dyDescent="0.3">
      <c r="C24" s="33">
        <v>0.33333333333333331</v>
      </c>
      <c r="D24" t="s">
        <v>115</v>
      </c>
    </row>
    <row r="25" spans="1:4" x14ac:dyDescent="0.3">
      <c r="C25" s="34" t="s">
        <v>111</v>
      </c>
      <c r="D25" s="25" t="s">
        <v>112</v>
      </c>
    </row>
    <row r="26" spans="1:4" x14ac:dyDescent="0.3">
      <c r="C26" s="35">
        <v>0.58611111111111114</v>
      </c>
      <c r="D26" s="24" t="s">
        <v>116</v>
      </c>
    </row>
    <row r="27" spans="1:4" x14ac:dyDescent="0.3">
      <c r="C27" s="35">
        <v>0.64930555555555558</v>
      </c>
      <c r="D27" s="24" t="s">
        <v>117</v>
      </c>
    </row>
    <row r="28" spans="1:4" x14ac:dyDescent="0.3">
      <c r="C28" s="36" t="s">
        <v>56</v>
      </c>
      <c r="D28" s="23" t="s">
        <v>70</v>
      </c>
    </row>
    <row r="29" spans="1:4" s="28" customFormat="1" x14ac:dyDescent="0.3">
      <c r="A29" s="28" t="s">
        <v>5</v>
      </c>
      <c r="B29" s="41">
        <v>42103</v>
      </c>
      <c r="C29" s="38"/>
      <c r="D29" s="28" t="s">
        <v>118</v>
      </c>
    </row>
    <row r="30" spans="1:4" x14ac:dyDescent="0.3">
      <c r="C30" s="36" t="s">
        <v>56</v>
      </c>
      <c r="D30" s="23" t="s">
        <v>70</v>
      </c>
    </row>
    <row r="31" spans="1:4" s="28" customFormat="1" x14ac:dyDescent="0.3">
      <c r="A31" s="28" t="s">
        <v>6</v>
      </c>
      <c r="B31" s="41">
        <v>42104</v>
      </c>
      <c r="C31" s="38"/>
      <c r="D31" s="28" t="s">
        <v>118</v>
      </c>
    </row>
    <row r="32" spans="1:4" x14ac:dyDescent="0.3">
      <c r="C32" s="36" t="s">
        <v>56</v>
      </c>
      <c r="D32" s="23" t="s">
        <v>70</v>
      </c>
    </row>
    <row r="33" spans="1:4" s="28" customFormat="1" x14ac:dyDescent="0.3">
      <c r="A33" s="28" t="s">
        <v>0</v>
      </c>
      <c r="B33" s="41">
        <v>42105</v>
      </c>
      <c r="C33" s="38"/>
      <c r="D33" s="28" t="s">
        <v>123</v>
      </c>
    </row>
    <row r="34" spans="1:4" x14ac:dyDescent="0.3">
      <c r="C34" s="34" t="s">
        <v>111</v>
      </c>
      <c r="D34" s="25" t="s">
        <v>119</v>
      </c>
    </row>
    <row r="35" spans="1:4" x14ac:dyDescent="0.3">
      <c r="C35" s="35">
        <v>0.41666666666666669</v>
      </c>
      <c r="D35" s="24" t="s">
        <v>11</v>
      </c>
    </row>
    <row r="36" spans="1:4" x14ac:dyDescent="0.3">
      <c r="C36" s="35">
        <v>0.46875</v>
      </c>
      <c r="D36" s="24" t="s">
        <v>124</v>
      </c>
    </row>
    <row r="37" spans="1:4" x14ac:dyDescent="0.3">
      <c r="C37" s="33">
        <v>0.5</v>
      </c>
      <c r="D37" t="s">
        <v>125</v>
      </c>
    </row>
    <row r="38" spans="1:4" x14ac:dyDescent="0.3">
      <c r="C38" s="36" t="s">
        <v>56</v>
      </c>
      <c r="D38" s="23" t="s">
        <v>84</v>
      </c>
    </row>
    <row r="39" spans="1:4" s="28" customFormat="1" x14ac:dyDescent="0.3">
      <c r="A39" s="28" t="s">
        <v>1</v>
      </c>
      <c r="B39" s="41">
        <v>42106</v>
      </c>
      <c r="C39" s="38"/>
      <c r="D39" s="28" t="s">
        <v>125</v>
      </c>
    </row>
    <row r="40" spans="1:4" x14ac:dyDescent="0.3">
      <c r="C40" s="36" t="s">
        <v>56</v>
      </c>
      <c r="D40" s="23" t="s">
        <v>84</v>
      </c>
    </row>
    <row r="41" spans="1:4" s="28" customFormat="1" x14ac:dyDescent="0.3">
      <c r="A41" s="28" t="s">
        <v>2</v>
      </c>
      <c r="B41" s="41">
        <v>42107</v>
      </c>
      <c r="C41" s="38"/>
      <c r="D41" s="28" t="s">
        <v>126</v>
      </c>
    </row>
    <row r="42" spans="1:4" x14ac:dyDescent="0.3">
      <c r="C42" s="34" t="s">
        <v>111</v>
      </c>
      <c r="D42" s="25" t="s">
        <v>127</v>
      </c>
    </row>
    <row r="43" spans="1:4" x14ac:dyDescent="0.3">
      <c r="C43" s="35">
        <v>0.41666666666666669</v>
      </c>
      <c r="D43" s="24" t="s">
        <v>128</v>
      </c>
    </row>
    <row r="44" spans="1:4" x14ac:dyDescent="0.3">
      <c r="C44" s="35">
        <v>0.61111111111111105</v>
      </c>
      <c r="D44" s="24" t="s">
        <v>129</v>
      </c>
    </row>
    <row r="45" spans="1:4" x14ac:dyDescent="0.3">
      <c r="C45" s="36" t="s">
        <v>56</v>
      </c>
      <c r="D45" s="23" t="s">
        <v>130</v>
      </c>
    </row>
    <row r="46" spans="1:4" s="28" customFormat="1" x14ac:dyDescent="0.3">
      <c r="A46" s="28" t="s">
        <v>3</v>
      </c>
      <c r="B46" s="41">
        <v>42108</v>
      </c>
      <c r="C46" s="38"/>
      <c r="D46" s="28" t="s">
        <v>132</v>
      </c>
    </row>
    <row r="47" spans="1:4" x14ac:dyDescent="0.3">
      <c r="C47" s="33">
        <v>0.41666666666666669</v>
      </c>
      <c r="D47" t="s">
        <v>133</v>
      </c>
    </row>
    <row r="48" spans="1:4" x14ac:dyDescent="0.3">
      <c r="C48" s="34" t="s">
        <v>111</v>
      </c>
      <c r="D48" s="25" t="s">
        <v>127</v>
      </c>
    </row>
    <row r="49" spans="1:4" x14ac:dyDescent="0.3">
      <c r="C49" s="35">
        <v>0.94791666666666663</v>
      </c>
      <c r="D49" s="24" t="s">
        <v>134</v>
      </c>
    </row>
    <row r="50" spans="1:4" x14ac:dyDescent="0.3">
      <c r="C50" s="39" t="s">
        <v>56</v>
      </c>
      <c r="D50" s="24" t="s">
        <v>143</v>
      </c>
    </row>
    <row r="51" spans="1:4" s="28" customFormat="1" x14ac:dyDescent="0.3">
      <c r="A51" s="28" t="s">
        <v>4</v>
      </c>
      <c r="B51" s="41">
        <v>42109</v>
      </c>
      <c r="C51" s="37"/>
      <c r="D51" s="29" t="s">
        <v>153</v>
      </c>
    </row>
    <row r="52" spans="1:4" x14ac:dyDescent="0.3">
      <c r="B52" s="42"/>
      <c r="C52" s="35">
        <v>0.33055555555555555</v>
      </c>
      <c r="D52" s="24" t="s">
        <v>142</v>
      </c>
    </row>
    <row r="53" spans="1:4" x14ac:dyDescent="0.3">
      <c r="C53" s="33">
        <v>0.52083333333333337</v>
      </c>
      <c r="D53" s="27" t="s">
        <v>150</v>
      </c>
    </row>
    <row r="54" spans="1:4" x14ac:dyDescent="0.3">
      <c r="D54" s="27" t="s">
        <v>144</v>
      </c>
    </row>
    <row r="55" spans="1:4" x14ac:dyDescent="0.3">
      <c r="C55" s="36" t="s">
        <v>56</v>
      </c>
      <c r="D55" s="23" t="s">
        <v>145</v>
      </c>
    </row>
    <row r="56" spans="1:4" s="28" customFormat="1" x14ac:dyDescent="0.3">
      <c r="A56" s="28" t="s">
        <v>5</v>
      </c>
      <c r="B56" s="41">
        <v>42110</v>
      </c>
      <c r="C56" s="38"/>
      <c r="D56" s="28" t="s">
        <v>149</v>
      </c>
    </row>
    <row r="57" spans="1:4" s="28" customFormat="1" x14ac:dyDescent="0.3">
      <c r="B57" s="41"/>
      <c r="C57" s="40">
        <v>0.33333333333333331</v>
      </c>
      <c r="D57" s="27" t="s">
        <v>144</v>
      </c>
    </row>
    <row r="58" spans="1:4" x14ac:dyDescent="0.3">
      <c r="B58" s="42"/>
      <c r="C58" s="34" t="s">
        <v>111</v>
      </c>
      <c r="D58" s="25" t="s">
        <v>127</v>
      </c>
    </row>
    <row r="59" spans="1:4" x14ac:dyDescent="0.3">
      <c r="C59" s="35">
        <v>0.53125</v>
      </c>
      <c r="D59" s="24" t="s">
        <v>146</v>
      </c>
    </row>
    <row r="60" spans="1:4" x14ac:dyDescent="0.3">
      <c r="C60" s="35">
        <v>0.62569444444444444</v>
      </c>
      <c r="D60" s="24" t="s">
        <v>147</v>
      </c>
    </row>
    <row r="61" spans="1:4" x14ac:dyDescent="0.3">
      <c r="C61" s="36" t="s">
        <v>56</v>
      </c>
      <c r="D61" s="23" t="s">
        <v>148</v>
      </c>
    </row>
    <row r="62" spans="1:4" s="28" customFormat="1" x14ac:dyDescent="0.3">
      <c r="A62" s="28" t="s">
        <v>6</v>
      </c>
      <c r="B62" s="41">
        <v>42111</v>
      </c>
      <c r="C62" s="38"/>
      <c r="D62" s="28" t="s">
        <v>152</v>
      </c>
    </row>
    <row r="63" spans="1:4" x14ac:dyDescent="0.3">
      <c r="C63" s="33">
        <v>0.33333333333333331</v>
      </c>
      <c r="D63" t="s">
        <v>151</v>
      </c>
    </row>
    <row r="64" spans="1:4" x14ac:dyDescent="0.3">
      <c r="C64" s="36" t="s">
        <v>56</v>
      </c>
      <c r="D64" s="23" t="s">
        <v>148</v>
      </c>
    </row>
    <row r="65" spans="1:4" x14ac:dyDescent="0.3">
      <c r="A65" s="28" t="s">
        <v>0</v>
      </c>
      <c r="B65" s="41">
        <v>42112</v>
      </c>
      <c r="D65" s="28" t="s">
        <v>155</v>
      </c>
    </row>
    <row r="66" spans="1:4" x14ac:dyDescent="0.3">
      <c r="A66" s="28"/>
      <c r="B66" s="41"/>
      <c r="C66" s="34" t="s">
        <v>111</v>
      </c>
      <c r="D66" s="25" t="s">
        <v>119</v>
      </c>
    </row>
    <row r="67" spans="1:4" x14ac:dyDescent="0.3">
      <c r="C67" s="35">
        <v>0.53819444444444442</v>
      </c>
      <c r="D67" s="24" t="s">
        <v>154</v>
      </c>
    </row>
    <row r="68" spans="1:4" x14ac:dyDescent="0.3">
      <c r="C68" s="35">
        <v>0.80208333333333337</v>
      </c>
      <c r="D68" s="24" t="s">
        <v>156</v>
      </c>
    </row>
    <row r="69" spans="1:4" x14ac:dyDescent="0.3">
      <c r="C69" s="35">
        <v>0.86458333333333337</v>
      </c>
      <c r="D69" s="24" t="s">
        <v>157</v>
      </c>
    </row>
    <row r="70" spans="1:4" s="28" customFormat="1" x14ac:dyDescent="0.3">
      <c r="A70" s="28" t="s">
        <v>1</v>
      </c>
      <c r="B70" s="41">
        <v>42113</v>
      </c>
      <c r="C70" s="32">
        <v>0.31597222222222221</v>
      </c>
      <c r="D70" s="28" t="s">
        <v>158</v>
      </c>
    </row>
  </sheetData>
  <pageMargins left="0.7" right="0.7" top="0.75" bottom="0.75" header="0.3" footer="0.3"/>
  <pageSetup paperSize="9" orientation="portrait" r:id="rId1"/>
  <headerFooter>
    <oddFooter>Page &amp;P of &amp;N</oddFooter>
  </headerFooter>
  <rowBreaks count="1" manualBreakCount="1">
    <brk id="5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37"/>
  <sheetViews>
    <sheetView workbookViewId="0">
      <selection activeCell="J18" sqref="J18"/>
    </sheetView>
  </sheetViews>
  <sheetFormatPr defaultRowHeight="14.4" x14ac:dyDescent="0.3"/>
  <cols>
    <col min="2" max="2" width="13.88671875" customWidth="1"/>
    <col min="3" max="3" width="26.6640625" bestFit="1" customWidth="1"/>
    <col min="4" max="4" width="10.33203125" bestFit="1" customWidth="1"/>
    <col min="6" max="6" width="10.6640625" customWidth="1"/>
    <col min="7" max="7" width="14" bestFit="1" customWidth="1"/>
    <col min="8" max="8" width="11.44140625" bestFit="1" customWidth="1"/>
    <col min="9" max="9" width="12" bestFit="1" customWidth="1"/>
    <col min="10" max="10" width="11.5546875" bestFit="1" customWidth="1"/>
  </cols>
  <sheetData>
    <row r="1" spans="1:12" x14ac:dyDescent="0.3">
      <c r="A1" s="54" t="s">
        <v>174</v>
      </c>
    </row>
    <row r="2" spans="1:12" x14ac:dyDescent="0.3">
      <c r="F2" s="44" t="s">
        <v>172</v>
      </c>
      <c r="H2" s="45">
        <f>K4</f>
        <v>37.155093002657225</v>
      </c>
      <c r="J2">
        <v>20000</v>
      </c>
      <c r="K2">
        <v>38.1</v>
      </c>
      <c r="L2">
        <f>J2/K2</f>
        <v>524.93438320209975</v>
      </c>
    </row>
    <row r="3" spans="1:12" s="27" customFormat="1" x14ac:dyDescent="0.3">
      <c r="G3" s="55" t="s">
        <v>160</v>
      </c>
      <c r="H3" s="55" t="s">
        <v>161</v>
      </c>
      <c r="J3" s="27">
        <v>40000</v>
      </c>
      <c r="K3" s="27">
        <v>36.700000000000003</v>
      </c>
      <c r="L3">
        <f>J3/K3</f>
        <v>1089.91825613079</v>
      </c>
    </row>
    <row r="4" spans="1:12" x14ac:dyDescent="0.3">
      <c r="F4" s="44" t="s">
        <v>173</v>
      </c>
      <c r="G4" s="59">
        <f>G8/2</f>
        <v>83285.712162178912</v>
      </c>
      <c r="H4" s="59">
        <f>H8/2</f>
        <v>2224.76292182721</v>
      </c>
      <c r="J4">
        <f>SUM(J2:J3)</f>
        <v>60000</v>
      </c>
      <c r="K4">
        <f>J4/L4</f>
        <v>37.155093002657225</v>
      </c>
      <c r="L4">
        <f>SUM(L2:L3)</f>
        <v>1614.8526393328898</v>
      </c>
    </row>
    <row r="5" spans="1:12" x14ac:dyDescent="0.3">
      <c r="F5" s="44" t="s">
        <v>170</v>
      </c>
      <c r="G5" s="59">
        <f ca="1">SUMIF($I$9:$I$36,$F$5,G9:G35)/2</f>
        <v>38296.851000000002</v>
      </c>
      <c r="H5" s="59">
        <f ca="1">SUMIF($I$9:$I$36,$F$5,H9:H35)/2</f>
        <v>1013.9232353551173</v>
      </c>
      <c r="J5" s="48">
        <f>SUM(J2:J4)</f>
        <v>120000</v>
      </c>
    </row>
    <row r="6" spans="1:12" x14ac:dyDescent="0.3">
      <c r="F6" s="44" t="s">
        <v>175</v>
      </c>
      <c r="G6" s="59">
        <f ca="1">G4-G5</f>
        <v>44988.86116217891</v>
      </c>
      <c r="H6" s="59">
        <f ca="1">H4-H5</f>
        <v>1210.8396864720926</v>
      </c>
    </row>
    <row r="7" spans="1:12" x14ac:dyDescent="0.3">
      <c r="F7" s="44"/>
      <c r="G7" s="58"/>
      <c r="H7" s="58"/>
      <c r="I7" s="27"/>
    </row>
    <row r="8" spans="1:12" s="28" customFormat="1" x14ac:dyDescent="0.3">
      <c r="A8" s="43" t="s">
        <v>162</v>
      </c>
      <c r="B8" s="43"/>
      <c r="C8" s="43"/>
      <c r="D8" s="43"/>
      <c r="E8" s="43"/>
      <c r="F8" s="46"/>
      <c r="G8" s="47">
        <f>SUM(G9:G61)</f>
        <v>166571.42432435782</v>
      </c>
      <c r="H8" s="47">
        <f>SUM(H9:H61)</f>
        <v>4449.52584365442</v>
      </c>
    </row>
    <row r="9" spans="1:12" x14ac:dyDescent="0.3">
      <c r="A9" t="s">
        <v>163</v>
      </c>
      <c r="B9" t="s">
        <v>168</v>
      </c>
      <c r="G9" s="48">
        <f>29220*2</f>
        <v>58440</v>
      </c>
      <c r="H9" s="48">
        <f>G9/H2</f>
        <v>1572.8664707102346</v>
      </c>
      <c r="I9" t="s">
        <v>169</v>
      </c>
    </row>
    <row r="10" spans="1:12" x14ac:dyDescent="0.3">
      <c r="A10" t="s">
        <v>178</v>
      </c>
      <c r="G10" s="48"/>
      <c r="H10" s="48"/>
      <c r="I10" s="53"/>
    </row>
    <row r="11" spans="1:12" x14ac:dyDescent="0.3">
      <c r="B11" s="56" t="s">
        <v>55</v>
      </c>
      <c r="C11" s="56" t="s">
        <v>56</v>
      </c>
      <c r="D11" t="s">
        <v>177</v>
      </c>
      <c r="E11" t="s">
        <v>176</v>
      </c>
      <c r="G11" s="48"/>
      <c r="H11" s="48"/>
      <c r="I11" s="53"/>
    </row>
    <row r="12" spans="1:12" x14ac:dyDescent="0.3">
      <c r="B12" s="80" t="s">
        <v>20</v>
      </c>
      <c r="C12" s="80" t="s">
        <v>355</v>
      </c>
      <c r="D12">
        <v>1</v>
      </c>
      <c r="E12" s="81">
        <f>H12/D12</f>
        <v>119.25</v>
      </c>
      <c r="G12" s="57">
        <f>H12*$H$2</f>
        <v>4430.7448405668738</v>
      </c>
      <c r="H12">
        <f>'Hotel (real)'!H2</f>
        <v>119.25</v>
      </c>
      <c r="I12" s="53"/>
    </row>
    <row r="13" spans="1:12" x14ac:dyDescent="0.3">
      <c r="B13" t="str">
        <f>'Hotel (real)'!B3</f>
        <v>Manarola</v>
      </c>
      <c r="C13" t="str">
        <f>'Hotel (real)'!C3</f>
        <v>Hotel Ca D'Andrean</v>
      </c>
      <c r="D13">
        <v>1</v>
      </c>
      <c r="E13">
        <f>H13/D13</f>
        <v>144</v>
      </c>
      <c r="G13" s="57">
        <f>H13*$H$2</f>
        <v>5350.3333923826403</v>
      </c>
      <c r="H13">
        <f>'Hotel (real)'!H3</f>
        <v>144</v>
      </c>
      <c r="I13" s="53"/>
    </row>
    <row r="14" spans="1:12" x14ac:dyDescent="0.3">
      <c r="B14" t="str">
        <f>'Hotel (real)'!B4</f>
        <v>Florence</v>
      </c>
      <c r="C14" t="str">
        <f>'Hotel (real)'!C4</f>
        <v>B&amp;B Residenza le Fonticine</v>
      </c>
      <c r="D14">
        <v>2</v>
      </c>
      <c r="E14">
        <f t="shared" ref="E14:E19" si="0">H14/D14</f>
        <v>95</v>
      </c>
      <c r="G14" s="57">
        <f t="shared" ref="G14:G19" si="1">H14*$H$2</f>
        <v>7059.4676705048723</v>
      </c>
      <c r="H14">
        <f>'Hotel (real)'!H4</f>
        <v>190</v>
      </c>
      <c r="I14" s="53"/>
    </row>
    <row r="15" spans="1:12" x14ac:dyDescent="0.3">
      <c r="B15" t="str">
        <f>'Hotel (real)'!B6</f>
        <v>Rome</v>
      </c>
      <c r="C15" t="str">
        <f>'Hotel (real)'!C6</f>
        <v>Vatican Monnalisa</v>
      </c>
      <c r="D15">
        <v>3</v>
      </c>
      <c r="E15">
        <f t="shared" si="0"/>
        <v>89</v>
      </c>
      <c r="G15" s="57">
        <f>H15*39.9</f>
        <v>10653.3</v>
      </c>
      <c r="H15">
        <f>'Hotel (real)'!H6</f>
        <v>267</v>
      </c>
      <c r="I15" s="53" t="s">
        <v>169</v>
      </c>
    </row>
    <row r="16" spans="1:12" x14ac:dyDescent="0.3">
      <c r="B16" t="str">
        <f>'Hotel (real)'!B9</f>
        <v>Dubrovnik</v>
      </c>
      <c r="C16" t="str">
        <f>'Hotel (real)'!C9</f>
        <v>Apartments Zoro</v>
      </c>
      <c r="D16">
        <v>2</v>
      </c>
      <c r="E16">
        <f t="shared" si="0"/>
        <v>80</v>
      </c>
      <c r="G16" s="57">
        <f t="shared" si="1"/>
        <v>5944.8148804251559</v>
      </c>
      <c r="H16">
        <f>'Hotel (real)'!H9</f>
        <v>160</v>
      </c>
      <c r="I16" s="53"/>
    </row>
    <row r="17" spans="1:12" x14ac:dyDescent="0.3">
      <c r="B17" t="str">
        <f>'Hotel (real)'!B11</f>
        <v>Split</v>
      </c>
      <c r="C17" t="str">
        <f>'Hotel (real)'!C11</f>
        <v xml:space="preserve">Luxury Rooms Lucija and Luka </v>
      </c>
      <c r="D17">
        <v>2</v>
      </c>
      <c r="E17">
        <f t="shared" si="0"/>
        <v>99</v>
      </c>
      <c r="G17" s="57">
        <f t="shared" si="1"/>
        <v>7356.7084145261306</v>
      </c>
      <c r="H17">
        <f>'Hotel (real)'!H11</f>
        <v>198</v>
      </c>
      <c r="I17" s="53"/>
    </row>
    <row r="18" spans="1:12" x14ac:dyDescent="0.3">
      <c r="B18" t="str">
        <f>'Hotel (real)'!B13</f>
        <v>Plitvice</v>
      </c>
      <c r="C18" t="str">
        <f>'Hotel (real)'!C13</f>
        <v>Hotel Jezero</v>
      </c>
      <c r="D18">
        <v>1</v>
      </c>
      <c r="E18">
        <f t="shared" si="0"/>
        <v>86</v>
      </c>
      <c r="G18" s="57">
        <f t="shared" si="1"/>
        <v>3195.3379982285214</v>
      </c>
      <c r="H18">
        <f>'Hotel (real)'!H13</f>
        <v>86</v>
      </c>
      <c r="I18" s="53"/>
    </row>
    <row r="19" spans="1:12" x14ac:dyDescent="0.3">
      <c r="B19" t="s">
        <v>40</v>
      </c>
      <c r="C19" t="str">
        <f>'Hotel (real)'!C14</f>
        <v xml:space="preserve"> Rooms Zagreb 17 </v>
      </c>
      <c r="D19">
        <v>2</v>
      </c>
      <c r="E19">
        <f t="shared" si="0"/>
        <v>60</v>
      </c>
      <c r="G19" s="57">
        <f t="shared" si="1"/>
        <v>4458.6111603188674</v>
      </c>
      <c r="H19">
        <v>120</v>
      </c>
      <c r="I19" s="53"/>
    </row>
    <row r="20" spans="1:12" x14ac:dyDescent="0.3">
      <c r="K20">
        <f>1/7.65</f>
        <v>0.13071895424836602</v>
      </c>
    </row>
    <row r="21" spans="1:12" x14ac:dyDescent="0.3">
      <c r="B21" s="49" t="s">
        <v>164</v>
      </c>
      <c r="C21" s="49" t="s">
        <v>165</v>
      </c>
      <c r="D21" s="49" t="s">
        <v>54</v>
      </c>
      <c r="E21" s="49" t="s">
        <v>98</v>
      </c>
      <c r="F21" s="50" t="s">
        <v>379</v>
      </c>
      <c r="G21" s="48"/>
      <c r="H21" s="48"/>
      <c r="J21" s="24" t="s">
        <v>180</v>
      </c>
      <c r="K21">
        <v>0.13200000000000001</v>
      </c>
      <c r="L21" t="s">
        <v>181</v>
      </c>
    </row>
    <row r="22" spans="1:12" x14ac:dyDescent="0.3">
      <c r="A22" t="s">
        <v>24</v>
      </c>
      <c r="B22" t="s">
        <v>20</v>
      </c>
      <c r="C22" t="s">
        <v>182</v>
      </c>
      <c r="D22" s="13">
        <v>42099</v>
      </c>
      <c r="E22" s="51">
        <v>0.50694444444444442</v>
      </c>
      <c r="F22" s="48"/>
      <c r="G22" s="48">
        <f>H22*39.9</f>
        <v>718.19999999999993</v>
      </c>
      <c r="H22" s="48">
        <v>18</v>
      </c>
      <c r="I22" t="s">
        <v>169</v>
      </c>
      <c r="J22" s="24"/>
    </row>
    <row r="23" spans="1:12" x14ac:dyDescent="0.3">
      <c r="A23" t="s">
        <v>24</v>
      </c>
      <c r="B23" t="str">
        <f>C22</f>
        <v>La Spezia</v>
      </c>
      <c r="C23" t="s">
        <v>23</v>
      </c>
      <c r="D23" s="13">
        <v>42099</v>
      </c>
      <c r="E23" s="51">
        <v>0.64374999999999993</v>
      </c>
      <c r="F23" s="84">
        <v>0.66388888888888886</v>
      </c>
      <c r="G23" s="48">
        <f t="shared" ref="G23:G26" si="2">H23*$H$2</f>
        <v>156.05139061116034</v>
      </c>
      <c r="H23" s="48">
        <f>2.1*2</f>
        <v>4.2</v>
      </c>
      <c r="J23" s="24"/>
    </row>
    <row r="24" spans="1:12" x14ac:dyDescent="0.3">
      <c r="A24" t="s">
        <v>24</v>
      </c>
      <c r="B24" t="str">
        <f>C23</f>
        <v>Manarola</v>
      </c>
      <c r="C24" t="s">
        <v>182</v>
      </c>
      <c r="D24" s="13">
        <v>42100</v>
      </c>
      <c r="E24" s="51">
        <v>0.56111111111111112</v>
      </c>
      <c r="F24" s="84">
        <v>0.51874999999999993</v>
      </c>
      <c r="G24" s="48">
        <f t="shared" si="2"/>
        <v>156.05139061116034</v>
      </c>
      <c r="H24" s="48">
        <f>2.1*2</f>
        <v>4.2</v>
      </c>
      <c r="J24" s="24"/>
    </row>
    <row r="25" spans="1:12" x14ac:dyDescent="0.3">
      <c r="A25" t="s">
        <v>24</v>
      </c>
      <c r="B25" t="str">
        <f>C24</f>
        <v>La Spezia</v>
      </c>
      <c r="C25" t="s">
        <v>37</v>
      </c>
      <c r="D25" s="13">
        <v>42100</v>
      </c>
      <c r="E25" s="51">
        <v>0.5805555555555556</v>
      </c>
      <c r="F25" s="48"/>
      <c r="G25" s="48">
        <f>H25*39.9</f>
        <v>877.8</v>
      </c>
      <c r="H25" s="48">
        <v>22</v>
      </c>
      <c r="I25" t="s">
        <v>169</v>
      </c>
      <c r="J25" s="24"/>
    </row>
    <row r="26" spans="1:12" x14ac:dyDescent="0.3">
      <c r="A26" t="s">
        <v>24</v>
      </c>
      <c r="B26" t="str">
        <f>C25</f>
        <v>Pisa</v>
      </c>
      <c r="C26" t="s">
        <v>14</v>
      </c>
      <c r="D26" s="13">
        <v>42100</v>
      </c>
      <c r="E26" s="51">
        <v>0.68888888888888899</v>
      </c>
      <c r="F26" s="84">
        <v>0.70416666666666661</v>
      </c>
      <c r="G26" s="48">
        <f t="shared" si="2"/>
        <v>594.48148804251559</v>
      </c>
      <c r="H26" s="48">
        <f>8*2</f>
        <v>16</v>
      </c>
      <c r="J26" s="24"/>
    </row>
    <row r="27" spans="1:12" x14ac:dyDescent="0.3">
      <c r="A27" t="s">
        <v>24</v>
      </c>
      <c r="B27" t="str">
        <f>C26</f>
        <v>Florence</v>
      </c>
      <c r="C27" t="s">
        <v>13</v>
      </c>
      <c r="D27" s="13">
        <v>42102</v>
      </c>
      <c r="E27" s="51">
        <v>0.5444444444444444</v>
      </c>
      <c r="F27" s="48"/>
      <c r="G27" s="48">
        <f>H27*39.9</f>
        <v>1516.2</v>
      </c>
      <c r="H27" s="48">
        <f>38</f>
        <v>38</v>
      </c>
      <c r="I27" t="s">
        <v>169</v>
      </c>
      <c r="J27" s="24"/>
    </row>
    <row r="28" spans="1:12" x14ac:dyDescent="0.3">
      <c r="A28" t="s">
        <v>119</v>
      </c>
      <c r="B28" t="str">
        <f t="shared" ref="B28:B31" si="3">C27</f>
        <v>Rome</v>
      </c>
      <c r="C28" t="s">
        <v>45</v>
      </c>
      <c r="D28" s="13">
        <v>42105</v>
      </c>
      <c r="E28" s="51">
        <v>0.28819444444444448</v>
      </c>
      <c r="F28" s="48"/>
      <c r="G28" s="48">
        <f>H28*39.9</f>
        <v>4388.2020000000002</v>
      </c>
      <c r="H28" s="48">
        <f>109.98</f>
        <v>109.98</v>
      </c>
      <c r="I28" t="s">
        <v>169</v>
      </c>
      <c r="J28" s="24"/>
    </row>
    <row r="29" spans="1:12" x14ac:dyDescent="0.3">
      <c r="A29" t="s">
        <v>127</v>
      </c>
      <c r="B29" t="str">
        <f>C28</f>
        <v>Dubrovnik</v>
      </c>
      <c r="C29" t="s">
        <v>51</v>
      </c>
      <c r="D29" s="13">
        <v>42107</v>
      </c>
      <c r="E29" s="51"/>
      <c r="F29" s="48"/>
      <c r="G29" s="48">
        <f>H29*$H$2</f>
        <v>1206.5001799822855</v>
      </c>
      <c r="H29" s="48">
        <f>J29*2*$K$21</f>
        <v>32.472000000000001</v>
      </c>
      <c r="J29" s="24">
        <v>123</v>
      </c>
    </row>
    <row r="30" spans="1:12" x14ac:dyDescent="0.3">
      <c r="A30" t="s">
        <v>127</v>
      </c>
      <c r="B30" t="str">
        <f>C29</f>
        <v>Split</v>
      </c>
      <c r="C30" t="s">
        <v>43</v>
      </c>
      <c r="D30" s="13">
        <v>42109</v>
      </c>
      <c r="E30" s="51"/>
      <c r="F30" s="48"/>
      <c r="G30" s="48">
        <f t="shared" ref="G30:G31" si="4">H30*$H$2</f>
        <v>1628.2847957484505</v>
      </c>
      <c r="H30" s="48">
        <f>J30*2*$K$21</f>
        <v>43.824000000000005</v>
      </c>
      <c r="I30" s="53"/>
      <c r="J30" s="24">
        <v>166</v>
      </c>
    </row>
    <row r="31" spans="1:12" x14ac:dyDescent="0.3">
      <c r="A31" t="s">
        <v>127</v>
      </c>
      <c r="B31" t="str">
        <f t="shared" si="3"/>
        <v>Plitvice</v>
      </c>
      <c r="C31" t="s">
        <v>40</v>
      </c>
      <c r="D31" s="13">
        <v>42110</v>
      </c>
      <c r="E31" s="51"/>
      <c r="F31" s="48"/>
      <c r="G31" s="48">
        <f t="shared" si="4"/>
        <v>971.08551071744932</v>
      </c>
      <c r="H31" s="48">
        <f>J31*2*$K$21</f>
        <v>26.136000000000003</v>
      </c>
      <c r="I31" s="53"/>
      <c r="J31" s="24">
        <v>99</v>
      </c>
    </row>
    <row r="32" spans="1:12" x14ac:dyDescent="0.3">
      <c r="D32" s="13"/>
      <c r="E32" s="51"/>
      <c r="F32" s="52"/>
      <c r="G32" s="48"/>
      <c r="H32" s="48"/>
    </row>
    <row r="33" spans="1:8" x14ac:dyDescent="0.3">
      <c r="A33" t="s">
        <v>166</v>
      </c>
      <c r="C33" t="s">
        <v>48</v>
      </c>
      <c r="F33" s="48" t="s">
        <v>171</v>
      </c>
      <c r="G33" s="48">
        <f>H33*H2</f>
        <v>5261.1611691762637</v>
      </c>
      <c r="H33" s="48">
        <f>(Milan!D36+Manarola!C30+Florence!D24+Rome!D44)*2</f>
        <v>141.60000000000002</v>
      </c>
    </row>
    <row r="34" spans="1:8" x14ac:dyDescent="0.3">
      <c r="C34" t="s">
        <v>49</v>
      </c>
      <c r="F34" s="48"/>
      <c r="G34" s="48"/>
      <c r="H34" s="48"/>
    </row>
    <row r="35" spans="1:8" x14ac:dyDescent="0.3">
      <c r="A35" t="s">
        <v>167</v>
      </c>
      <c r="F35" s="48" t="s">
        <v>171</v>
      </c>
      <c r="G35" s="48">
        <f>14*2.5*1000</f>
        <v>35000</v>
      </c>
      <c r="H35" s="48">
        <f>G35/$H$2</f>
        <v>941.9973729441856</v>
      </c>
    </row>
    <row r="36" spans="1:8" x14ac:dyDescent="0.3">
      <c r="A36" t="s">
        <v>179</v>
      </c>
      <c r="C36" t="s">
        <v>48</v>
      </c>
      <c r="F36" s="48" t="s">
        <v>171</v>
      </c>
      <c r="G36" s="48">
        <f>H36*H2</f>
        <v>7208.0880425155019</v>
      </c>
      <c r="H36" s="48">
        <f>(Milan!D37+Manarola!C31+Florence!D25+Rome!D45)*2</f>
        <v>194</v>
      </c>
    </row>
    <row r="37" spans="1:8" x14ac:dyDescent="0.3">
      <c r="C37" t="s">
        <v>49</v>
      </c>
    </row>
  </sheetData>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timetable</vt:lpstr>
      <vt:lpstr>Info</vt:lpstr>
      <vt:lpstr>Hotel (real)</vt:lpstr>
      <vt:lpstr>Milan</vt:lpstr>
      <vt:lpstr>Manarola</vt:lpstr>
      <vt:lpstr>Florence</vt:lpstr>
      <vt:lpstr>Rome</vt:lpstr>
      <vt:lpstr>Dubrovnik</vt:lpstr>
      <vt:lpstr>Split</vt:lpstr>
      <vt:lpstr>Plitvice</vt:lpstr>
      <vt:lpstr>Zagreb</vt:lpstr>
      <vt:lpstr>plan for visa</vt:lpstr>
      <vt:lpstr>Budget (real)</vt:lpstr>
      <vt:lpstr>'Budget (real)'!Print_Area</vt:lpstr>
      <vt:lpstr>Dubrovnik!Print_Area</vt:lpstr>
      <vt:lpstr>Rome!Print_Area</vt:lpstr>
      <vt:lpstr>'plan for visa'!Print_Titles</vt:lpstr>
    </vt:vector>
  </TitlesOfParts>
  <Company>Ernst &amp; Young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Kasarin Jiamtong</dc:creator>
  <cp:lastModifiedBy>Kasarin Jiamtong</cp:lastModifiedBy>
  <cp:lastPrinted>2015-04-01T01:48:07Z</cp:lastPrinted>
  <dcterms:created xsi:type="dcterms:W3CDTF">2014-12-10T04:50:30Z</dcterms:created>
  <dcterms:modified xsi:type="dcterms:W3CDTF">2017-01-08T07:50:53Z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Name">
    <vt:lpwstr/>
  </property>
</Properties>
</file>